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elta\OneDrive\سطح المكتب\"/>
    </mc:Choice>
  </mc:AlternateContent>
  <bookViews>
    <workbookView xWindow="0" yWindow="0" windowWidth="23040" windowHeight="8292" tabRatio="500"/>
  </bookViews>
  <sheets>
    <sheet name="🏠 الرئيسية" sheetId="1" r:id="rId1"/>
    <sheet name="⚙ الإعدادات" sheetId="2" r:id="rId2"/>
    <sheet name="👥 الموظفون" sheetId="3" r:id="rId3"/>
    <sheet name="📝 إدخال البيانات" sheetId="4" r:id="rId4"/>
    <sheet name="📊 البيانات الشهرية" sheetId="5" r:id="rId5"/>
    <sheet name="📈 التقارير" sheetId="6" r:id="rId6"/>
  </sheets>
  <calcPr calcId="162913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K19" i="4" l="1"/>
  <c r="M19" i="4" s="1"/>
  <c r="L19" i="4"/>
  <c r="C27" i="1"/>
  <c r="D27" i="1"/>
  <c r="E27" i="1"/>
  <c r="F27" i="1"/>
  <c r="H27" i="1"/>
  <c r="I27" i="1"/>
  <c r="J15" i="6"/>
  <c r="I15" i="6"/>
  <c r="H15" i="6"/>
  <c r="L15" i="6" s="1"/>
  <c r="G15" i="6"/>
  <c r="J14" i="6"/>
  <c r="I14" i="6"/>
  <c r="H14" i="6"/>
  <c r="L14" i="6" s="1"/>
  <c r="G14" i="6"/>
  <c r="J13" i="6"/>
  <c r="I13" i="6"/>
  <c r="H13" i="6"/>
  <c r="L13" i="6" s="1"/>
  <c r="G13" i="6"/>
  <c r="J12" i="6"/>
  <c r="I12" i="6"/>
  <c r="H12" i="6"/>
  <c r="L12" i="6" s="1"/>
  <c r="G12" i="6"/>
  <c r="J11" i="6"/>
  <c r="I11" i="6"/>
  <c r="H11" i="6"/>
  <c r="L11" i="6" s="1"/>
  <c r="G11" i="6"/>
  <c r="B11" i="6"/>
  <c r="C11" i="6" s="1"/>
  <c r="J10" i="6"/>
  <c r="I10" i="6"/>
  <c r="H10" i="6"/>
  <c r="L10" i="6" s="1"/>
  <c r="G10" i="6"/>
  <c r="B10" i="6"/>
  <c r="C10" i="6" s="1"/>
  <c r="J9" i="6"/>
  <c r="I9" i="6"/>
  <c r="H9" i="6"/>
  <c r="L9" i="6" s="1"/>
  <c r="G9" i="6"/>
  <c r="B9" i="6"/>
  <c r="C9" i="6" s="1"/>
  <c r="J8" i="6"/>
  <c r="I8" i="6"/>
  <c r="H8" i="6"/>
  <c r="L8" i="6" s="1"/>
  <c r="G8" i="6"/>
  <c r="B8" i="6"/>
  <c r="C8" i="6" s="1"/>
  <c r="J7" i="6"/>
  <c r="I7" i="6"/>
  <c r="H7" i="6"/>
  <c r="L7" i="6" s="1"/>
  <c r="G7" i="6"/>
  <c r="B7" i="6"/>
  <c r="C7" i="6" s="1"/>
  <c r="J6" i="6"/>
  <c r="I6" i="6"/>
  <c r="H6" i="6"/>
  <c r="L6" i="6" s="1"/>
  <c r="G6" i="6"/>
  <c r="B6" i="6"/>
  <c r="C6" i="6" s="1"/>
  <c r="L18" i="4"/>
  <c r="K18" i="4"/>
  <c r="M18" i="4" s="1"/>
  <c r="L17" i="4"/>
  <c r="K17" i="4"/>
  <c r="G25" i="1" s="1"/>
  <c r="L16" i="4"/>
  <c r="K16" i="4"/>
  <c r="M16" i="4" s="1"/>
  <c r="L15" i="4"/>
  <c r="K15" i="4"/>
  <c r="M15" i="4" s="1"/>
  <c r="L14" i="4"/>
  <c r="K14" i="4"/>
  <c r="M14" i="4" s="1"/>
  <c r="L13" i="4"/>
  <c r="K13" i="4"/>
  <c r="M13" i="4" s="1"/>
  <c r="L12" i="4"/>
  <c r="K12" i="4"/>
  <c r="M12" i="4" s="1"/>
  <c r="L11" i="4"/>
  <c r="K11" i="4"/>
  <c r="M11" i="4" s="1"/>
  <c r="L10" i="4"/>
  <c r="K10" i="4"/>
  <c r="M10" i="4" s="1"/>
  <c r="L9" i="4"/>
  <c r="K9" i="4"/>
  <c r="M9" i="4" s="1"/>
  <c r="L8" i="4"/>
  <c r="K8" i="4"/>
  <c r="M8" i="4" s="1"/>
  <c r="L7" i="4"/>
  <c r="K7" i="4"/>
  <c r="M7" i="4" s="1"/>
  <c r="L6" i="4"/>
  <c r="K6" i="4"/>
  <c r="M6" i="4" s="1"/>
  <c r="L5" i="4"/>
  <c r="K5" i="4"/>
  <c r="B27" i="1"/>
  <c r="I26" i="1"/>
  <c r="H26" i="1"/>
  <c r="F26" i="1"/>
  <c r="E26" i="1"/>
  <c r="D26" i="1"/>
  <c r="C26" i="1"/>
  <c r="B26" i="1"/>
  <c r="I25" i="1"/>
  <c r="H25" i="1"/>
  <c r="F25" i="1"/>
  <c r="E25" i="1"/>
  <c r="D25" i="1"/>
  <c r="C25" i="1"/>
  <c r="B25" i="1"/>
  <c r="I24" i="1"/>
  <c r="H24" i="1"/>
  <c r="F24" i="1"/>
  <c r="E24" i="1"/>
  <c r="D24" i="1"/>
  <c r="C24" i="1"/>
  <c r="B24" i="1"/>
  <c r="I23" i="1"/>
  <c r="H23" i="1"/>
  <c r="F23" i="1"/>
  <c r="E23" i="1"/>
  <c r="D23" i="1"/>
  <c r="C23" i="1"/>
  <c r="B23" i="1"/>
  <c r="I22" i="1"/>
  <c r="H22" i="1"/>
  <c r="F22" i="1"/>
  <c r="E22" i="1"/>
  <c r="D22" i="1"/>
  <c r="C22" i="1"/>
  <c r="B22" i="1"/>
  <c r="I21" i="1"/>
  <c r="H21" i="1"/>
  <c r="F21" i="1"/>
  <c r="E21" i="1"/>
  <c r="D21" i="1"/>
  <c r="C21" i="1"/>
  <c r="B21" i="1"/>
  <c r="I20" i="1"/>
  <c r="H20" i="1"/>
  <c r="F20" i="1"/>
  <c r="E20" i="1"/>
  <c r="D20" i="1"/>
  <c r="C20" i="1"/>
  <c r="B20" i="1"/>
  <c r="I19" i="1"/>
  <c r="H19" i="1"/>
  <c r="F19" i="1"/>
  <c r="E19" i="1"/>
  <c r="D19" i="1"/>
  <c r="C19" i="1"/>
  <c r="B19" i="1"/>
  <c r="I18" i="1"/>
  <c r="H18" i="1"/>
  <c r="F18" i="1"/>
  <c r="E18" i="1"/>
  <c r="D18" i="1"/>
  <c r="C18" i="1"/>
  <c r="B18" i="1"/>
  <c r="I17" i="1"/>
  <c r="H17" i="1"/>
  <c r="F17" i="1"/>
  <c r="E17" i="1"/>
  <c r="D17" i="1"/>
  <c r="C17" i="1"/>
  <c r="B17" i="1"/>
  <c r="I16" i="1"/>
  <c r="H16" i="1"/>
  <c r="F16" i="1"/>
  <c r="E16" i="1"/>
  <c r="D16" i="1"/>
  <c r="C16" i="1"/>
  <c r="B16" i="1"/>
  <c r="I15" i="1"/>
  <c r="H15" i="1"/>
  <c r="F15" i="1"/>
  <c r="E15" i="1"/>
  <c r="D15" i="1"/>
  <c r="C15" i="1"/>
  <c r="B15" i="1"/>
  <c r="I14" i="1"/>
  <c r="H14" i="1"/>
  <c r="F14" i="1"/>
  <c r="E14" i="1"/>
  <c r="D14" i="1"/>
  <c r="C14" i="1"/>
  <c r="B14" i="1"/>
  <c r="I13" i="1"/>
  <c r="H13" i="1"/>
  <c r="F13" i="1"/>
  <c r="E13" i="1"/>
  <c r="D13" i="1"/>
  <c r="C13" i="1"/>
  <c r="B13" i="1"/>
  <c r="I9" i="1"/>
  <c r="D9" i="1"/>
  <c r="B9" i="1"/>
  <c r="J6" i="1"/>
  <c r="H6" i="1"/>
  <c r="F6" i="1"/>
  <c r="D6" i="1"/>
  <c r="B6" i="1"/>
  <c r="G15" i="1" l="1"/>
  <c r="G18" i="1"/>
  <c r="G21" i="1"/>
  <c r="G24" i="1"/>
  <c r="K10" i="6"/>
  <c r="G27" i="1"/>
  <c r="K6" i="6"/>
  <c r="F9" i="1"/>
  <c r="L22" i="4"/>
  <c r="K7" i="6"/>
  <c r="K9" i="6"/>
  <c r="G14" i="1"/>
  <c r="G17" i="1"/>
  <c r="G20" i="1"/>
  <c r="G23" i="1"/>
  <c r="G26" i="1"/>
  <c r="M5" i="4"/>
  <c r="M17" i="4"/>
  <c r="K12" i="6"/>
  <c r="K14" i="6"/>
  <c r="G13" i="1"/>
  <c r="G16" i="1"/>
  <c r="G19" i="1"/>
  <c r="G22" i="1"/>
  <c r="K22" i="4"/>
  <c r="K8" i="6"/>
  <c r="K11" i="6"/>
  <c r="K13" i="6"/>
  <c r="K15" i="6"/>
  <c r="M22" i="4" l="1"/>
</calcChain>
</file>

<file path=xl/sharedStrings.xml><?xml version="1.0" encoding="utf-8"?>
<sst xmlns="http://schemas.openxmlformats.org/spreadsheetml/2006/main" count="455" uniqueCount="228">
  <si>
    <t>🏢  نظام إدارة الحضور والانصراف  |  HR Attendance Management System</t>
  </si>
  <si>
    <t>📅  2026-05-07</t>
  </si>
  <si>
    <t>نظام متكامل لإدارة الموارد البشرية  ✦  2025</t>
  </si>
  <si>
    <t>👥  إجمالي الموظفين</t>
  </si>
  <si>
    <t>✅  حضور اليوم</t>
  </si>
  <si>
    <t>❌  غياب اليوم</t>
  </si>
  <si>
    <t>📋  المستأذنون</t>
  </si>
  <si>
    <t>🏖️  الإجازات</t>
  </si>
  <si>
    <t>🏠  عمل عن بُعد</t>
  </si>
  <si>
    <t>⏱️  ساعات العمل الإجمالية</t>
  </si>
  <si>
    <t>📊  نسبة الالتزام</t>
  </si>
  <si>
    <t>📋  حالة الموظفين اليوم — تحديث تلقائي</t>
  </si>
  <si>
    <t>رقم الموظف</t>
  </si>
  <si>
    <t>الاسم</t>
  </si>
  <si>
    <t>القسم</t>
  </si>
  <si>
    <t>وقت الدخول</t>
  </si>
  <si>
    <t>وقت الخروج</t>
  </si>
  <si>
    <t>ساعات العمل</t>
  </si>
  <si>
    <t>الحالة</t>
  </si>
  <si>
    <t>تقييم</t>
  </si>
  <si>
    <t>📊  للرسوم البيانية الشهرية: انتقل إلى تبويب  📊 البيانات الشهرية  |  للتقارير: تبويب  📈 التقارير</t>
  </si>
  <si>
    <t>✦  نظام إدارة الحضور والانصراف  |  Human Resources Management System  |  © 2025  ✦</t>
  </si>
  <si>
    <t>⚙  لوحة الإعدادات — نظام إدارة الحضور والانصراف</t>
  </si>
  <si>
    <t>🕐  أوقات وساعات العمل الرسمية</t>
  </si>
  <si>
    <t>وقت بداية الدوام الرسمي</t>
  </si>
  <si>
    <t>07:30</t>
  </si>
  <si>
    <t>وقت انتهاء الدوام الرسمي</t>
  </si>
  <si>
    <t>16:00</t>
  </si>
  <si>
    <t>عدد ساعات العمل اليومية</t>
  </si>
  <si>
    <t>مدة فترة الراحة (دقيقة)</t>
  </si>
  <si>
    <t>الحد الأقصى للتأخير (دقيقة)</t>
  </si>
  <si>
    <t>حد التأخير المتكرر (أيام/شهر)</t>
  </si>
  <si>
    <t>أيام العمل الأسبوعية</t>
  </si>
  <si>
    <t>إجمالي أيام الإجازة السنوية</t>
  </si>
  <si>
    <t>🏢  الأقسام</t>
  </si>
  <si>
    <t>📋  حالات الحضور</t>
  </si>
  <si>
    <t>الإدارة العليا</t>
  </si>
  <si>
    <t>حاضر</t>
  </si>
  <si>
    <t>● حاضر</t>
  </si>
  <si>
    <t>الموارد البشرية</t>
  </si>
  <si>
    <t>غائب</t>
  </si>
  <si>
    <t>● غائب</t>
  </si>
  <si>
    <t>المالية والمحاسبة</t>
  </si>
  <si>
    <t>متأخر</t>
  </si>
  <si>
    <t>● متأخر</t>
  </si>
  <si>
    <t>تقنية المعلومات</t>
  </si>
  <si>
    <t>إجازة</t>
  </si>
  <si>
    <t>● إجازة</t>
  </si>
  <si>
    <t>المبيعات والتسويق</t>
  </si>
  <si>
    <t>مستأذن</t>
  </si>
  <si>
    <t>● مستأذن</t>
  </si>
  <si>
    <t>خدمة العملاء</t>
  </si>
  <si>
    <t>عمل عن بعد</t>
  </si>
  <si>
    <t>● عمل عن بعد</t>
  </si>
  <si>
    <t>العمليات</t>
  </si>
  <si>
    <t>القانونية</t>
  </si>
  <si>
    <t>التطوير والجودة</t>
  </si>
  <si>
    <t>المشتريات</t>
  </si>
  <si>
    <t>👥  سجل بيانات الموظفين</t>
  </si>
  <si>
    <t>اسم الموظف</t>
  </si>
  <si>
    <t>المسمى الوظيفي</t>
  </si>
  <si>
    <t>المدير المباشر</t>
  </si>
  <si>
    <t>تاريخ التعيين</t>
  </si>
  <si>
    <t>البريد الإلكتروني</t>
  </si>
  <si>
    <t>EMP001</t>
  </si>
  <si>
    <t>أحمد محمد العمري</t>
  </si>
  <si>
    <t>مدير عام</t>
  </si>
  <si>
    <t>مجلس الإدارة</t>
  </si>
  <si>
    <t>2019-01-15</t>
  </si>
  <si>
    <t>فعّال</t>
  </si>
  <si>
    <t>ahmed@company.com</t>
  </si>
  <si>
    <t>EMP002</t>
  </si>
  <si>
    <t>سارة عبدالله الغامدي</t>
  </si>
  <si>
    <t>مدير موارد بشرية</t>
  </si>
  <si>
    <t>2020-03-10</t>
  </si>
  <si>
    <t>sara@company.com</t>
  </si>
  <si>
    <t>EMP003</t>
  </si>
  <si>
    <t>محمد علي الزهراني</t>
  </si>
  <si>
    <t>مدير مالي</t>
  </si>
  <si>
    <t>2018-07-20</t>
  </si>
  <si>
    <t>mohammed@company.com</t>
  </si>
  <si>
    <t>EMP004</t>
  </si>
  <si>
    <t>نورة سعد القحطاني</t>
  </si>
  <si>
    <t>مطور برمجيات</t>
  </si>
  <si>
    <t>عمر البقمي</t>
  </si>
  <si>
    <t>2021-05-12</t>
  </si>
  <si>
    <t>noura@company.com</t>
  </si>
  <si>
    <t>EMP005</t>
  </si>
  <si>
    <t>خالد إبراهيم الشمري</t>
  </si>
  <si>
    <t>مدير مبيعات</t>
  </si>
  <si>
    <t>2020-09-01</t>
  </si>
  <si>
    <t>khaled@company.com</t>
  </si>
  <si>
    <t>EMP006</t>
  </si>
  <si>
    <t>منى عبدالرحمن الدوسري</t>
  </si>
  <si>
    <t>ممثل خدمة عملاء</t>
  </si>
  <si>
    <t>سارة الغامدي</t>
  </si>
  <si>
    <t>2022-01-20</t>
  </si>
  <si>
    <t>mona@company.com</t>
  </si>
  <si>
    <t>EMP007</t>
  </si>
  <si>
    <t>فيصل سلطان العتيبي</t>
  </si>
  <si>
    <t>مشرف عمليات</t>
  </si>
  <si>
    <t>محمد الزهراني</t>
  </si>
  <si>
    <t>2019-11-05</t>
  </si>
  <si>
    <t>faisal@company.com</t>
  </si>
  <si>
    <t>EMP008</t>
  </si>
  <si>
    <t>ريم ناصر الحربي</t>
  </si>
  <si>
    <t>أخصائي توظيف</t>
  </si>
  <si>
    <t>2021-08-15</t>
  </si>
  <si>
    <t>reem@company.com</t>
  </si>
  <si>
    <t>EMP009</t>
  </si>
  <si>
    <t>عمر سعيد البقمي</t>
  </si>
  <si>
    <t>مدير تقنية المعلومات</t>
  </si>
  <si>
    <t>2017-06-30</t>
  </si>
  <si>
    <t>omar@company.com</t>
  </si>
  <si>
    <t>EMP010</t>
  </si>
  <si>
    <t>هند محمد السبيعي</t>
  </si>
  <si>
    <t>محاسب أول</t>
  </si>
  <si>
    <t>2020-04-22</t>
  </si>
  <si>
    <t>hind@company.com</t>
  </si>
  <si>
    <t>EMP011</t>
  </si>
  <si>
    <t>تركي عبدالله الرشيدي</t>
  </si>
  <si>
    <t>مندوب مبيعات</t>
  </si>
  <si>
    <t>خالد الشمري</t>
  </si>
  <si>
    <t>2022-06-01</t>
  </si>
  <si>
    <t>turki@company.com</t>
  </si>
  <si>
    <t>EMP012</t>
  </si>
  <si>
    <t>لطيفة سعد المطيري</t>
  </si>
  <si>
    <t>مستشار قانوني</t>
  </si>
  <si>
    <t>2018-12-10</t>
  </si>
  <si>
    <t>latifa@company.com</t>
  </si>
  <si>
    <t>EMP013</t>
  </si>
  <si>
    <t>بندر فهد الأحمدي</t>
  </si>
  <si>
    <t>فني صيانة</t>
  </si>
  <si>
    <t>فيصل العتيبي</t>
  </si>
  <si>
    <t>2023-02-14</t>
  </si>
  <si>
    <t>bandar@company.com</t>
  </si>
  <si>
    <t>EMP014</t>
  </si>
  <si>
    <t>شيماء يوسف المالكي</t>
  </si>
  <si>
    <t>مدير جودة</t>
  </si>
  <si>
    <t>2020-07-08</t>
  </si>
  <si>
    <t>sheimaa@company.com</t>
  </si>
  <si>
    <t>EMP015</t>
  </si>
  <si>
    <t>وليد سلمان الغامدي</t>
  </si>
  <si>
    <t>مدير مشتريات</t>
  </si>
  <si>
    <t>2019-03-25</t>
  </si>
  <si>
    <t>waleed@company.com</t>
  </si>
  <si>
    <t>📝  سجل الحضور والانصراف اليومي</t>
  </si>
  <si>
    <t>#</t>
  </si>
  <si>
    <t>التاريخ</t>
  </si>
  <si>
    <t>الراحة
(د)</t>
  </si>
  <si>
    <t>ساعات العمل
الفعلية</t>
  </si>
  <si>
    <t>التأخير
(د)</t>
  </si>
  <si>
    <t>وقت إضافي
(ساعة)</t>
  </si>
  <si>
    <t>ملاحظات</t>
  </si>
  <si>
    <t>07:25</t>
  </si>
  <si>
    <t>16:05</t>
  </si>
  <si>
    <t>أحمد العمري</t>
  </si>
  <si>
    <t>07:55</t>
  </si>
  <si>
    <t>18:30</t>
  </si>
  <si>
    <t>إجازة سنوية</t>
  </si>
  <si>
    <t>09:00</t>
  </si>
  <si>
    <t>موعد طبي</t>
  </si>
  <si>
    <t>08:00</t>
  </si>
  <si>
    <t>07:45</t>
  </si>
  <si>
    <t>📊  الإجماليات</t>
  </si>
  <si>
    <t>📊  البيانات الشهرية للحضور والانصراف</t>
  </si>
  <si>
    <t>الشهر</t>
  </si>
  <si>
    <t>الحضور</t>
  </si>
  <si>
    <t>الغياب</t>
  </si>
  <si>
    <t>المتأخرون</t>
  </si>
  <si>
    <t>الإجازات</t>
  </si>
  <si>
    <t>المستأذنون</t>
  </si>
  <si>
    <t>نسبة الالتزام</t>
  </si>
  <si>
    <t>يناير</t>
  </si>
  <si>
    <t>فبراير</t>
  </si>
  <si>
    <t>مارس</t>
  </si>
  <si>
    <t>أبريل</t>
  </si>
  <si>
    <t>مايو</t>
  </si>
  <si>
    <t>يونيو</t>
  </si>
  <si>
    <t>يوليو</t>
  </si>
  <si>
    <t>أغسطس</t>
  </si>
  <si>
    <t>سبتمبر</t>
  </si>
  <si>
    <t>أكتوبر</t>
  </si>
  <si>
    <t>نوفمبر</t>
  </si>
  <si>
    <t>ديسمبر</t>
  </si>
  <si>
    <t>📈  لوحة التقارير الاحترافية</t>
  </si>
  <si>
    <t>📋  ملخص الحالات اليومية</t>
  </si>
  <si>
    <t>🏢  تقرير الأقسام</t>
  </si>
  <si>
    <t>العدد</t>
  </si>
  <si>
    <t>النسبة</t>
  </si>
  <si>
    <t>المؤشر</t>
  </si>
  <si>
    <t>الموظفون</t>
  </si>
  <si>
    <t>التقييم</t>
  </si>
  <si>
    <t>✅ ممتاز</t>
  </si>
  <si>
    <t>❌ غياب</t>
  </si>
  <si>
    <t>⚠️ تأخير</t>
  </si>
  <si>
    <t>🏖️ إجازة</t>
  </si>
  <si>
    <t>📋 إذن</t>
  </si>
  <si>
    <t>🏠 عن بُعد</t>
  </si>
  <si>
    <t>🏆  أكثر الموظفين التزامًا</t>
  </si>
  <si>
    <t>⏰  أكثر الموظفين تأخيرًا</t>
  </si>
  <si>
    <t>الترتيب</t>
  </si>
  <si>
    <t>تأخير (د)</t>
  </si>
  <si>
    <t>🥇</t>
  </si>
  <si>
    <t>100%</t>
  </si>
  <si>
    <t>1</t>
  </si>
  <si>
    <t>المالية</t>
  </si>
  <si>
    <t>30</t>
  </si>
  <si>
    <t>🥈</t>
  </si>
  <si>
    <t>2</t>
  </si>
  <si>
    <t>15</t>
  </si>
  <si>
    <t>🥉</t>
  </si>
  <si>
    <t>3</t>
  </si>
  <si>
    <t>25</t>
  </si>
  <si>
    <t>4️⃣</t>
  </si>
  <si>
    <t>97%</t>
  </si>
  <si>
    <t>4</t>
  </si>
  <si>
    <t>المبيعات</t>
  </si>
  <si>
    <t>0</t>
  </si>
  <si>
    <t>5️⃣</t>
  </si>
  <si>
    <t>5</t>
  </si>
  <si>
    <t>07:29</t>
  </si>
  <si>
    <t>17:01</t>
  </si>
  <si>
    <t>ثامر الشهري</t>
  </si>
  <si>
    <t>بندر</t>
  </si>
  <si>
    <t>8 ساعات</t>
  </si>
  <si>
    <t>📋  المتأخرون</t>
  </si>
  <si>
    <t>EMP016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</si>
</sst>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164" formatCode="0.00&quot; ساعة&quot;"/>
    <numFmt numFmtId="165" formatCode="0.0%"/>
    <numFmt numFmtId="166" formatCode="yyyy\-mm\-dd"/>
    <numFmt numFmtId="167" formatCode="0&quot; دقيقة&quot;"/>
  </numFmts>
  <fonts count="52">
    <font>
      <sz val="11"/>
      <color theme="1"/>
      <name val="Calibri"/>
      <family val="2"/>
      <charset val="1"/>
    </font>
    <font>
      <b/>
      <sz val="22"/>
      <color rgb="FFFF6B00"/>
      <name val="Cairo"/>
      <charset val="1"/>
    </font>
    <font>
      <b/>
      <sz val="11"/>
      <color rgb="FFFF6B00"/>
      <name val="Cairo"/>
      <charset val="1"/>
    </font>
    <font>
      <sz val="10"/>
      <color rgb="FFFFFFFF"/>
      <name val="Cairo"/>
      <charset val="1"/>
    </font>
    <font>
      <b/>
      <sz val="12"/>
      <color rgb="FFFF6B00"/>
      <name val="Cairo"/>
      <charset val="1"/>
    </font>
    <font>
      <b/>
      <sz val="12"/>
      <color rgb="FFFFFFFF"/>
      <name val="Cairo"/>
      <charset val="1"/>
    </font>
    <font>
      <b/>
      <sz val="12"/>
      <color rgb="FF2D2D44"/>
      <name val="Cairo"/>
      <charset val="1"/>
    </font>
    <font>
      <b/>
      <sz val="30"/>
      <color rgb="FFFF6B00"/>
      <name val="Cairo"/>
      <charset val="1"/>
    </font>
    <font>
      <b/>
      <sz val="30"/>
      <color rgb="FFFFFFFF"/>
      <name val="Cairo"/>
      <charset val="1"/>
    </font>
    <font>
      <b/>
      <sz val="30"/>
      <color rgb="FF2D2D44"/>
      <name val="Cairo"/>
      <charset val="1"/>
    </font>
    <font>
      <b/>
      <sz val="13"/>
      <color rgb="FFFF6B00"/>
      <name val="Cairo"/>
      <charset val="1"/>
    </font>
    <font>
      <b/>
      <sz val="10"/>
      <color rgb="FFFFFFFF"/>
      <name val="Cairo"/>
      <charset val="1"/>
    </font>
    <font>
      <sz val="9"/>
      <color rgb="FF1A1A2E"/>
      <name val="Cairo"/>
      <charset val="1"/>
    </font>
    <font>
      <sz val="10"/>
      <color rgb="FFFF6B00"/>
      <name val="Cairo"/>
      <charset val="1"/>
    </font>
    <font>
      <b/>
      <sz val="20"/>
      <color rgb="FFFF6B00"/>
      <name val="Cairo"/>
      <charset val="1"/>
    </font>
    <font>
      <b/>
      <sz val="13"/>
      <color rgb="FFFFFFFF"/>
      <name val="Cairo"/>
      <charset val="1"/>
    </font>
    <font>
      <b/>
      <sz val="11"/>
      <color rgb="FFFFFFFF"/>
      <name val="Cairo"/>
      <charset val="1"/>
    </font>
    <font>
      <sz val="11"/>
      <color rgb="FFFFFFFF"/>
      <name val="Cairo"/>
      <charset val="1"/>
    </font>
    <font>
      <sz val="11"/>
      <color rgb="FFFF6B00"/>
      <name val="Cairo"/>
      <charset val="1"/>
    </font>
    <font>
      <sz val="10"/>
      <color rgb="FF1A1A2E"/>
      <name val="Cairo"/>
      <charset val="1"/>
    </font>
    <font>
      <b/>
      <sz val="10"/>
      <color rgb="FF27AE60"/>
      <name val="Cairo"/>
      <charset val="1"/>
    </font>
    <font>
      <b/>
      <sz val="10"/>
      <color rgb="FFFF6B00"/>
      <name val="Cairo"/>
      <charset val="1"/>
    </font>
    <font>
      <b/>
      <sz val="10"/>
      <color rgb="FF2D2D44"/>
      <name val="Cairo"/>
      <charset val="1"/>
    </font>
    <font>
      <sz val="10"/>
      <color rgb="FF3D3D5C"/>
      <name val="Cairo"/>
      <charset val="1"/>
    </font>
    <font>
      <b/>
      <sz val="10"/>
      <color rgb="FFF39C12"/>
      <name val="Cairo"/>
      <charset val="1"/>
    </font>
    <font>
      <b/>
      <sz val="10"/>
      <color rgb="FFE74C3C"/>
      <name val="Cairo"/>
      <charset val="1"/>
    </font>
    <font>
      <b/>
      <sz val="10"/>
      <color rgb="FF2980B9"/>
      <name val="Cairo"/>
      <charset val="1"/>
    </font>
    <font>
      <b/>
      <sz val="10"/>
      <color rgb="FF8E44AD"/>
      <name val="Cairo"/>
      <charset val="1"/>
    </font>
    <font>
      <b/>
      <sz val="10"/>
      <color rgb="FF16A085"/>
      <name val="Cairo"/>
      <charset val="1"/>
    </font>
    <font>
      <b/>
      <sz val="18"/>
      <color rgb="FFFF6B00"/>
      <name val="Cairo"/>
      <charset val="1"/>
    </font>
    <font>
      <b/>
      <sz val="10"/>
      <color rgb="FF1A1A2E"/>
      <name val="Cairo"/>
      <charset val="1"/>
    </font>
    <font>
      <sz val="10"/>
      <color rgb="FF27AE60"/>
      <name val="Cairo"/>
      <charset val="1"/>
    </font>
    <font>
      <sz val="10"/>
      <color rgb="FFE74C3C"/>
      <name val="Cairo"/>
      <charset val="1"/>
    </font>
    <font>
      <sz val="10"/>
      <color rgb="FFF39C12"/>
      <name val="Cairo"/>
      <charset val="1"/>
    </font>
    <font>
      <sz val="10"/>
      <color rgb="FF2980B9"/>
      <name val="Cairo"/>
      <charset val="1"/>
    </font>
    <font>
      <sz val="10"/>
      <color rgb="FF8E44AD"/>
      <name val="Cairo"/>
      <charset val="1"/>
    </font>
    <font>
      <b/>
      <sz val="11"/>
      <color rgb="FF27AE60"/>
      <name val="Cairo"/>
      <charset val="1"/>
    </font>
    <font>
      <b/>
      <sz val="14"/>
      <color rgb="FF27AE60"/>
      <name val="Cairo"/>
      <charset val="1"/>
    </font>
    <font>
      <sz val="11"/>
      <color rgb="FF3D3D5C"/>
      <name val="Cairo"/>
      <charset val="1"/>
    </font>
    <font>
      <b/>
      <sz val="11"/>
      <color rgb="FFE74C3C"/>
      <name val="Cairo"/>
      <charset val="1"/>
    </font>
    <font>
      <b/>
      <sz val="14"/>
      <color rgb="FFE74C3C"/>
      <name val="Cairo"/>
      <charset val="1"/>
    </font>
    <font>
      <b/>
      <sz val="11"/>
      <color rgb="FFF39C12"/>
      <name val="Cairo"/>
      <charset val="1"/>
    </font>
    <font>
      <b/>
      <sz val="14"/>
      <color rgb="FFF39C12"/>
      <name val="Cairo"/>
      <charset val="1"/>
    </font>
    <font>
      <b/>
      <sz val="11"/>
      <color rgb="FF2980B9"/>
      <name val="Cairo"/>
      <charset val="1"/>
    </font>
    <font>
      <b/>
      <sz val="14"/>
      <color rgb="FF2980B9"/>
      <name val="Cairo"/>
      <charset val="1"/>
    </font>
    <font>
      <b/>
      <sz val="11"/>
      <color rgb="FF8E44AD"/>
      <name val="Cairo"/>
      <charset val="1"/>
    </font>
    <font>
      <b/>
      <sz val="14"/>
      <color rgb="FF8E44AD"/>
      <name val="Cairo"/>
      <charset val="1"/>
    </font>
    <font>
      <b/>
      <sz val="11"/>
      <color rgb="FF16A085"/>
      <name val="Cairo"/>
      <charset val="1"/>
    </font>
    <font>
      <b/>
      <sz val="14"/>
      <color rgb="FF16A085"/>
      <name val="Cairo"/>
      <charset val="1"/>
    </font>
    <font>
      <b/>
      <sz val="11"/>
      <color rgb="FF3D3D5C"/>
      <name val="Cairo"/>
      <charset val="1"/>
    </font>
    <font>
      <b/>
      <sz val="11"/>
      <color rgb="FF1A1A2E"/>
      <name val="Cairo"/>
      <charset val="1"/>
    </font>
    <font>
      <sz val="10"/>
      <color rgb="FF16A085"/>
      <name val="Cairo"/>
      <charset val="1"/>
    </font>
  </fonts>
  <fills count="24">
    <fill>
      <patternFill patternType="none"/>
    </fill>
    <fill>
      <patternFill patternType="gray125"/>
    </fill>
    <fill>
      <patternFill patternType="solid">
        <fgColor rgb="FF1A1A2E"/>
        <bgColor rgb="FF2D2D44"/>
      </patternFill>
    </fill>
    <fill>
      <patternFill patternType="solid">
        <fgColor rgb="FF2D2D44"/>
        <bgColor rgb="FF3D3D5C"/>
      </patternFill>
    </fill>
    <fill>
      <patternFill patternType="solid">
        <fgColor rgb="FF27AE60"/>
        <bgColor rgb="FF16A085"/>
      </patternFill>
    </fill>
    <fill>
      <patternFill patternType="solid">
        <fgColor rgb="FFE74C3C"/>
        <bgColor rgb="FFC0504D"/>
      </patternFill>
    </fill>
    <fill>
      <patternFill patternType="solid">
        <fgColor rgb="FFF39C12"/>
        <bgColor rgb="FFFF6B00"/>
      </patternFill>
    </fill>
    <fill>
      <patternFill patternType="solid">
        <fgColor rgb="FF8E44AD"/>
        <bgColor rgb="FFC0504D"/>
      </patternFill>
    </fill>
    <fill>
      <patternFill patternType="solid">
        <fgColor rgb="FF2980B9"/>
        <bgColor rgb="FF4A7EBB"/>
      </patternFill>
    </fill>
    <fill>
      <patternFill patternType="solid">
        <fgColor rgb="FF16A085"/>
        <bgColor rgb="FF27AE60"/>
      </patternFill>
    </fill>
    <fill>
      <patternFill patternType="solid">
        <fgColor rgb="FF3D3D5C"/>
        <bgColor rgb="FF404060"/>
      </patternFill>
    </fill>
    <fill>
      <patternFill patternType="solid">
        <fgColor rgb="FFFF6B00"/>
        <bgColor rgb="FFE74C3C"/>
      </patternFill>
    </fill>
    <fill>
      <patternFill patternType="solid">
        <fgColor rgb="FFF4F4F8"/>
        <bgColor rgb="FFF5F5F5"/>
      </patternFill>
    </fill>
    <fill>
      <patternFill patternType="solid">
        <fgColor rgb="FFFFFFFF"/>
        <bgColor rgb="FFF9F9F9"/>
      </patternFill>
    </fill>
    <fill>
      <patternFill patternType="solid">
        <fgColor rgb="FFFFF3E6"/>
        <bgColor rgb="FFFFF9E6"/>
      </patternFill>
    </fill>
    <fill>
      <patternFill patternType="solid">
        <fgColor rgb="FFD5F5E3"/>
        <bgColor rgb="FFD1F2EB"/>
      </patternFill>
    </fill>
    <fill>
      <patternFill patternType="solid">
        <fgColor rgb="FFFEF9E7"/>
        <bgColor rgb="FFFFF9E6"/>
      </patternFill>
    </fill>
    <fill>
      <patternFill patternType="solid">
        <fgColor rgb="FFFADBD8"/>
        <bgColor rgb="FFE8DAEF"/>
      </patternFill>
    </fill>
    <fill>
      <patternFill patternType="solid">
        <fgColor rgb="FFD6EAF8"/>
        <bgColor rgb="FFD1F2EB"/>
      </patternFill>
    </fill>
    <fill>
      <patternFill patternType="solid">
        <fgColor rgb="FFE8DAEF"/>
        <bgColor rgb="FFD9D9D9"/>
      </patternFill>
    </fill>
    <fill>
      <patternFill patternType="solid">
        <fgColor rgb="FFD1F2EB"/>
        <bgColor rgb="FFD5F5E3"/>
      </patternFill>
    </fill>
    <fill>
      <patternFill patternType="solid">
        <fgColor rgb="FFFFF9E6"/>
        <bgColor rgb="FFFEF9E7"/>
      </patternFill>
    </fill>
    <fill>
      <patternFill patternType="solid">
        <fgColor rgb="FFFDEDEC"/>
        <bgColor rgb="FFFFF3E6"/>
      </patternFill>
    </fill>
    <fill>
      <patternFill patternType="solid">
        <fgColor rgb="FFF5F5F5"/>
        <bgColor rgb="FFF4F4F8"/>
      </patternFill>
    </fill>
  </fills>
  <borders count="4">
    <border>
      <left/>
      <right/>
      <top/>
      <bottom/>
      <diagonal/>
    </border>
    <border>
      <left style="thin">
        <color rgb="FF404060"/>
      </left>
      <right style="thin">
        <color rgb="FF404060"/>
      </right>
      <top style="thin">
        <color rgb="FF404060"/>
      </top>
      <bottom style="thin">
        <color rgb="FF404060"/>
      </bottom>
      <diagonal/>
    </border>
    <border>
      <left style="thin">
        <color rgb="FFC0C0D0"/>
      </left>
      <right style="thin">
        <color rgb="FFC0C0D0"/>
      </right>
      <top style="thin">
        <color rgb="FFC0C0D0"/>
      </top>
      <bottom style="thin">
        <color rgb="FFC0C0D0"/>
      </bottom>
      <diagonal/>
    </border>
    <border>
      <left style="thin">
        <color rgb="FFFF6B00"/>
      </left>
      <right/>
      <top style="thin">
        <color rgb="FFFF6B00"/>
      </top>
      <bottom style="thin">
        <color rgb="FFFF6B00"/>
      </bottom>
      <diagonal/>
    </border>
  </borders>
  <cellStyleXfs count="1">
    <xf numFmtId="0" fontId="0" fillId="0" borderId="0"/>
  </cellStyleXfs>
  <cellXfs count="119">
    <xf numFmtId="0" fontId="0" fillId="0" borderId="0" xfId="0"/>
    <xf numFmtId="0" fontId="5" fillId="8" borderId="0" xfId="0" applyFont="1" applyFill="1" applyBorder="1" applyAlignment="1">
      <alignment horizontal="center" vertical="center" readingOrder="2"/>
    </xf>
    <xf numFmtId="0" fontId="8" fillId="7" borderId="0" xfId="0" applyFont="1" applyFill="1" applyBorder="1" applyAlignment="1">
      <alignment horizontal="center" vertical="center" readingOrder="2"/>
    </xf>
    <xf numFmtId="0" fontId="9" fillId="6" borderId="0" xfId="0" applyFont="1" applyFill="1" applyBorder="1" applyAlignment="1">
      <alignment horizontal="center" vertical="center" readingOrder="2"/>
    </xf>
    <xf numFmtId="0" fontId="8" fillId="5" borderId="0" xfId="0" applyFont="1" applyFill="1" applyBorder="1" applyAlignment="1">
      <alignment horizontal="center" vertical="center" readingOrder="2"/>
    </xf>
    <xf numFmtId="0" fontId="8" fillId="4" borderId="0" xfId="0" applyFont="1" applyFill="1" applyBorder="1" applyAlignment="1">
      <alignment horizontal="center" vertical="center" readingOrder="2"/>
    </xf>
    <xf numFmtId="0" fontId="7" fillId="3" borderId="0" xfId="0" applyFont="1" applyFill="1" applyBorder="1" applyAlignment="1">
      <alignment horizontal="center" vertical="center" readingOrder="2"/>
    </xf>
    <xf numFmtId="0" fontId="5" fillId="7" borderId="0" xfId="0" applyFont="1" applyFill="1" applyBorder="1" applyAlignment="1">
      <alignment horizontal="center" vertical="center" readingOrder="2"/>
    </xf>
    <xf numFmtId="0" fontId="6" fillId="6" borderId="0" xfId="0" applyFont="1" applyFill="1" applyBorder="1" applyAlignment="1">
      <alignment horizontal="center" vertical="center" readingOrder="2"/>
    </xf>
    <xf numFmtId="0" fontId="5" fillId="5" borderId="0" xfId="0" applyFont="1" applyFill="1" applyBorder="1" applyAlignment="1">
      <alignment horizontal="center" vertical="center" readingOrder="2"/>
    </xf>
    <xf numFmtId="0" fontId="5" fillId="4" borderId="0" xfId="0" applyFont="1" applyFill="1" applyBorder="1" applyAlignment="1">
      <alignment horizontal="center" vertical="center" readingOrder="2"/>
    </xf>
    <xf numFmtId="0" fontId="4" fillId="3" borderId="0" xfId="0" applyFont="1" applyFill="1" applyBorder="1" applyAlignment="1">
      <alignment horizontal="center" vertical="center" readingOrder="2"/>
    </xf>
    <xf numFmtId="0" fontId="3" fillId="3" borderId="0" xfId="0" applyFont="1" applyFill="1" applyBorder="1" applyAlignment="1">
      <alignment horizontal="center" vertical="center" readingOrder="2"/>
    </xf>
    <xf numFmtId="0" fontId="2" fillId="3" borderId="0" xfId="0" applyFont="1" applyFill="1" applyBorder="1" applyAlignment="1">
      <alignment horizontal="center" vertical="center" readingOrder="2"/>
    </xf>
    <xf numFmtId="0" fontId="1" fillId="2" borderId="0" xfId="0" applyFont="1" applyFill="1" applyBorder="1" applyAlignment="1">
      <alignment horizontal="center" vertical="center" readingOrder="2"/>
    </xf>
    <xf numFmtId="0" fontId="0" fillId="2" borderId="0" xfId="0" applyFill="1"/>
    <xf numFmtId="0" fontId="11" fillId="11" borderId="1" xfId="0" applyFont="1" applyFill="1" applyBorder="1" applyAlignment="1">
      <alignment horizontal="center" vertical="center" wrapText="1" readingOrder="2"/>
    </xf>
    <xf numFmtId="0" fontId="12" fillId="12" borderId="2" xfId="0" applyFont="1" applyFill="1" applyBorder="1" applyAlignment="1">
      <alignment horizontal="center" vertical="center" readingOrder="2"/>
    </xf>
    <xf numFmtId="0" fontId="12" fillId="13" borderId="2" xfId="0" applyFont="1" applyFill="1" applyBorder="1" applyAlignment="1">
      <alignment horizontal="center" vertical="center" readingOrder="2"/>
    </xf>
    <xf numFmtId="0" fontId="16" fillId="10" borderId="2" xfId="0" applyFont="1" applyFill="1" applyBorder="1" applyAlignment="1">
      <alignment horizontal="right" vertical="center" readingOrder="2"/>
    </xf>
    <xf numFmtId="0" fontId="2" fillId="14" borderId="2" xfId="0" applyFont="1" applyFill="1" applyBorder="1" applyAlignment="1">
      <alignment horizontal="center" vertical="center" readingOrder="2"/>
    </xf>
    <xf numFmtId="0" fontId="17" fillId="10" borderId="2" xfId="0" applyFont="1" applyFill="1" applyBorder="1" applyAlignment="1">
      <alignment horizontal="right" vertical="center" readingOrder="2"/>
    </xf>
    <xf numFmtId="0" fontId="18" fillId="10" borderId="2" xfId="0" applyFont="1" applyFill="1" applyBorder="1" applyAlignment="1">
      <alignment horizontal="center" vertical="center" readingOrder="2"/>
    </xf>
    <xf numFmtId="0" fontId="16" fillId="4" borderId="2" xfId="0" applyFont="1" applyFill="1" applyBorder="1" applyAlignment="1">
      <alignment horizontal="center" vertical="center" readingOrder="2"/>
    </xf>
    <xf numFmtId="0" fontId="3" fillId="4" borderId="2" xfId="0" applyFont="1" applyFill="1" applyBorder="1" applyAlignment="1">
      <alignment horizontal="center" vertical="center" readingOrder="2"/>
    </xf>
    <xf numFmtId="0" fontId="17" fillId="3" borderId="2" xfId="0" applyFont="1" applyFill="1" applyBorder="1" applyAlignment="1">
      <alignment horizontal="right" vertical="center" readingOrder="2"/>
    </xf>
    <xf numFmtId="0" fontId="18" fillId="3" borderId="2" xfId="0" applyFont="1" applyFill="1" applyBorder="1" applyAlignment="1">
      <alignment horizontal="center" vertical="center" readingOrder="2"/>
    </xf>
    <xf numFmtId="0" fontId="16" fillId="5" borderId="2" xfId="0" applyFont="1" applyFill="1" applyBorder="1" applyAlignment="1">
      <alignment horizontal="center" vertical="center" readingOrder="2"/>
    </xf>
    <xf numFmtId="0" fontId="3" fillId="5" borderId="2" xfId="0" applyFont="1" applyFill="1" applyBorder="1" applyAlignment="1">
      <alignment horizontal="center" vertical="center" readingOrder="2"/>
    </xf>
    <xf numFmtId="0" fontId="16" fillId="6" borderId="2" xfId="0" applyFont="1" applyFill="1" applyBorder="1" applyAlignment="1">
      <alignment horizontal="center" vertical="center" readingOrder="2"/>
    </xf>
    <xf numFmtId="0" fontId="3" fillId="6" borderId="2" xfId="0" applyFont="1" applyFill="1" applyBorder="1" applyAlignment="1">
      <alignment horizontal="center" vertical="center" readingOrder="2"/>
    </xf>
    <xf numFmtId="0" fontId="16" fillId="8" borderId="2" xfId="0" applyFont="1" applyFill="1" applyBorder="1" applyAlignment="1">
      <alignment horizontal="center" vertical="center" readingOrder="2"/>
    </xf>
    <xf numFmtId="0" fontId="3" fillId="8" borderId="2" xfId="0" applyFont="1" applyFill="1" applyBorder="1" applyAlignment="1">
      <alignment horizontal="center" vertical="center" readingOrder="2"/>
    </xf>
    <xf numFmtId="0" fontId="16" fillId="7" borderId="2" xfId="0" applyFont="1" applyFill="1" applyBorder="1" applyAlignment="1">
      <alignment horizontal="center" vertical="center" readingOrder="2"/>
    </xf>
    <xf numFmtId="0" fontId="3" fillId="7" borderId="2" xfId="0" applyFont="1" applyFill="1" applyBorder="1" applyAlignment="1">
      <alignment horizontal="center" vertical="center" readingOrder="2"/>
    </xf>
    <xf numFmtId="0" fontId="16" fillId="9" borderId="2" xfId="0" applyFont="1" applyFill="1" applyBorder="1" applyAlignment="1">
      <alignment horizontal="center" vertical="center" readingOrder="2"/>
    </xf>
    <xf numFmtId="0" fontId="3" fillId="9" borderId="2" xfId="0" applyFont="1" applyFill="1" applyBorder="1" applyAlignment="1">
      <alignment horizontal="center" vertical="center" readingOrder="2"/>
    </xf>
    <xf numFmtId="0" fontId="16" fillId="11" borderId="1" xfId="0" applyFont="1" applyFill="1" applyBorder="1" applyAlignment="1">
      <alignment horizontal="center" vertical="center" wrapText="1" readingOrder="2"/>
    </xf>
    <xf numFmtId="0" fontId="19" fillId="12" borderId="2" xfId="0" applyFont="1" applyFill="1" applyBorder="1" applyAlignment="1">
      <alignment horizontal="center" vertical="center" readingOrder="2"/>
    </xf>
    <xf numFmtId="0" fontId="19" fillId="12" borderId="2" xfId="0" applyFont="1" applyFill="1" applyBorder="1" applyAlignment="1">
      <alignment horizontal="right" vertical="center" readingOrder="2"/>
    </xf>
    <xf numFmtId="0" fontId="20" fillId="15" borderId="2" xfId="0" applyFont="1" applyFill="1" applyBorder="1" applyAlignment="1">
      <alignment horizontal="center" vertical="center" readingOrder="2"/>
    </xf>
    <xf numFmtId="0" fontId="19" fillId="13" borderId="2" xfId="0" applyFont="1" applyFill="1" applyBorder="1" applyAlignment="1">
      <alignment horizontal="center" vertical="center" readingOrder="2"/>
    </xf>
    <xf numFmtId="0" fontId="19" fillId="13" borderId="2" xfId="0" applyFont="1" applyFill="1" applyBorder="1" applyAlignment="1">
      <alignment horizontal="right" vertical="center" readingOrder="2"/>
    </xf>
    <xf numFmtId="0" fontId="21" fillId="3" borderId="2" xfId="0" applyFont="1" applyFill="1" applyBorder="1" applyAlignment="1">
      <alignment horizontal="center" vertical="center" readingOrder="2"/>
    </xf>
    <xf numFmtId="166" fontId="19" fillId="12" borderId="2" xfId="0" applyNumberFormat="1" applyFont="1" applyFill="1" applyBorder="1" applyAlignment="1">
      <alignment horizontal="center" vertical="center" readingOrder="2"/>
    </xf>
    <xf numFmtId="164" fontId="22" fillId="14" borderId="2" xfId="0" applyNumberFormat="1" applyFont="1" applyFill="1" applyBorder="1" applyAlignment="1">
      <alignment horizontal="center" vertical="center" readingOrder="2"/>
    </xf>
    <xf numFmtId="167" fontId="19" fillId="12" borderId="2" xfId="0" applyNumberFormat="1" applyFont="1" applyFill="1" applyBorder="1" applyAlignment="1">
      <alignment horizontal="center" vertical="center" readingOrder="2"/>
    </xf>
    <xf numFmtId="164" fontId="19" fillId="12" borderId="2" xfId="0" applyNumberFormat="1" applyFont="1" applyFill="1" applyBorder="1" applyAlignment="1">
      <alignment horizontal="center" vertical="center" readingOrder="2"/>
    </xf>
    <xf numFmtId="0" fontId="23" fillId="12" borderId="2" xfId="0" applyFont="1" applyFill="1" applyBorder="1" applyAlignment="1">
      <alignment horizontal="right" vertical="center" wrapText="1" readingOrder="2"/>
    </xf>
    <xf numFmtId="166" fontId="19" fillId="13" borderId="2" xfId="0" applyNumberFormat="1" applyFont="1" applyFill="1" applyBorder="1" applyAlignment="1">
      <alignment horizontal="center" vertical="center" readingOrder="2"/>
    </xf>
    <xf numFmtId="167" fontId="19" fillId="13" borderId="2" xfId="0" applyNumberFormat="1" applyFont="1" applyFill="1" applyBorder="1" applyAlignment="1">
      <alignment horizontal="center" vertical="center" readingOrder="2"/>
    </xf>
    <xf numFmtId="164" fontId="19" fillId="13" borderId="2" xfId="0" applyNumberFormat="1" applyFont="1" applyFill="1" applyBorder="1" applyAlignment="1">
      <alignment horizontal="center" vertical="center" readingOrder="2"/>
    </xf>
    <xf numFmtId="0" fontId="23" fillId="13" borderId="2" xfId="0" applyFont="1" applyFill="1" applyBorder="1" applyAlignment="1">
      <alignment horizontal="right" vertical="center" wrapText="1" readingOrder="2"/>
    </xf>
    <xf numFmtId="0" fontId="24" fillId="16" borderId="2" xfId="0" applyFont="1" applyFill="1" applyBorder="1" applyAlignment="1">
      <alignment horizontal="center" vertical="center" readingOrder="2"/>
    </xf>
    <xf numFmtId="0" fontId="25" fillId="17" borderId="2" xfId="0" applyFont="1" applyFill="1" applyBorder="1" applyAlignment="1">
      <alignment horizontal="center" vertical="center" readingOrder="2"/>
    </xf>
    <xf numFmtId="0" fontId="26" fillId="18" borderId="2" xfId="0" applyFont="1" applyFill="1" applyBorder="1" applyAlignment="1">
      <alignment horizontal="center" vertical="center" readingOrder="2"/>
    </xf>
    <xf numFmtId="0" fontId="27" fillId="19" borderId="2" xfId="0" applyFont="1" applyFill="1" applyBorder="1" applyAlignment="1">
      <alignment horizontal="center" vertical="center" readingOrder="2"/>
    </xf>
    <xf numFmtId="0" fontId="28" fillId="20" borderId="2" xfId="0" applyFont="1" applyFill="1" applyBorder="1" applyAlignment="1">
      <alignment horizontal="center" vertical="center" readingOrder="2"/>
    </xf>
    <xf numFmtId="164" fontId="5" fillId="11" borderId="0" xfId="0" applyNumberFormat="1" applyFont="1" applyFill="1" applyAlignment="1">
      <alignment horizontal="center" vertical="center" readingOrder="2"/>
    </xf>
    <xf numFmtId="167" fontId="5" fillId="11" borderId="0" xfId="0" applyNumberFormat="1" applyFont="1" applyFill="1" applyAlignment="1">
      <alignment horizontal="center" vertical="center" readingOrder="2"/>
    </xf>
    <xf numFmtId="0" fontId="16" fillId="3" borderId="1" xfId="0" applyFont="1" applyFill="1" applyBorder="1" applyAlignment="1">
      <alignment horizontal="center" vertical="center" wrapText="1" readingOrder="2"/>
    </xf>
    <xf numFmtId="0" fontId="30" fillId="12" borderId="2" xfId="0" applyFont="1" applyFill="1" applyBorder="1" applyAlignment="1">
      <alignment horizontal="center" vertical="center" readingOrder="2"/>
    </xf>
    <xf numFmtId="0" fontId="31" fillId="15" borderId="2" xfId="0" applyFont="1" applyFill="1" applyBorder="1" applyAlignment="1">
      <alignment horizontal="center" vertical="center" readingOrder="2"/>
    </xf>
    <xf numFmtId="0" fontId="32" fillId="17" borderId="2" xfId="0" applyFont="1" applyFill="1" applyBorder="1" applyAlignment="1">
      <alignment horizontal="center" vertical="center" readingOrder="2"/>
    </xf>
    <xf numFmtId="0" fontId="33" fillId="16" borderId="2" xfId="0" applyFont="1" applyFill="1" applyBorder="1" applyAlignment="1">
      <alignment horizontal="center" vertical="center" readingOrder="2"/>
    </xf>
    <xf numFmtId="0" fontId="34" fillId="18" borderId="2" xfId="0" applyFont="1" applyFill="1" applyBorder="1" applyAlignment="1">
      <alignment horizontal="center" vertical="center" readingOrder="2"/>
    </xf>
    <xf numFmtId="0" fontId="35" fillId="19" borderId="2" xfId="0" applyFont="1" applyFill="1" applyBorder="1" applyAlignment="1">
      <alignment horizontal="center" vertical="center" readingOrder="2"/>
    </xf>
    <xf numFmtId="165" fontId="21" fillId="14" borderId="2" xfId="0" applyNumberFormat="1" applyFont="1" applyFill="1" applyBorder="1" applyAlignment="1">
      <alignment horizontal="center" vertical="center" readingOrder="2"/>
    </xf>
    <xf numFmtId="0" fontId="30" fillId="13" borderId="2" xfId="0" applyFont="1" applyFill="1" applyBorder="1" applyAlignment="1">
      <alignment horizontal="center" vertical="center" readingOrder="2"/>
    </xf>
    <xf numFmtId="0" fontId="36" fillId="15" borderId="2" xfId="0" applyFont="1" applyFill="1" applyBorder="1" applyAlignment="1">
      <alignment horizontal="center" vertical="center" readingOrder="2"/>
    </xf>
    <xf numFmtId="0" fontId="37" fillId="12" borderId="2" xfId="0" applyFont="1" applyFill="1" applyBorder="1" applyAlignment="1">
      <alignment horizontal="center" vertical="center" readingOrder="2"/>
    </xf>
    <xf numFmtId="165" fontId="38" fillId="12" borderId="2" xfId="0" applyNumberFormat="1" applyFont="1" applyFill="1" applyBorder="1" applyAlignment="1">
      <alignment horizontal="center" vertical="center" readingOrder="2"/>
    </xf>
    <xf numFmtId="165" fontId="19" fillId="12" borderId="2" xfId="0" applyNumberFormat="1" applyFont="1" applyFill="1" applyBorder="1" applyAlignment="1">
      <alignment horizontal="center" vertical="center" readingOrder="2"/>
    </xf>
    <xf numFmtId="0" fontId="39" fillId="17" borderId="2" xfId="0" applyFont="1" applyFill="1" applyBorder="1" applyAlignment="1">
      <alignment horizontal="center" vertical="center" readingOrder="2"/>
    </xf>
    <xf numFmtId="0" fontId="40" fillId="12" borderId="2" xfId="0" applyFont="1" applyFill="1" applyBorder="1" applyAlignment="1">
      <alignment horizontal="center" vertical="center" readingOrder="2"/>
    </xf>
    <xf numFmtId="165" fontId="19" fillId="13" borderId="2" xfId="0" applyNumberFormat="1" applyFont="1" applyFill="1" applyBorder="1" applyAlignment="1">
      <alignment horizontal="center" vertical="center" readingOrder="2"/>
    </xf>
    <xf numFmtId="0" fontId="41" fillId="16" borderId="2" xfId="0" applyFont="1" applyFill="1" applyBorder="1" applyAlignment="1">
      <alignment horizontal="center" vertical="center" readingOrder="2"/>
    </xf>
    <xf numFmtId="0" fontId="42" fillId="12" borderId="2" xfId="0" applyFont="1" applyFill="1" applyBorder="1" applyAlignment="1">
      <alignment horizontal="center" vertical="center" readingOrder="2"/>
    </xf>
    <xf numFmtId="0" fontId="43" fillId="18" borderId="2" xfId="0" applyFont="1" applyFill="1" applyBorder="1" applyAlignment="1">
      <alignment horizontal="center" vertical="center" readingOrder="2"/>
    </xf>
    <xf numFmtId="0" fontId="44" fillId="12" borderId="2" xfId="0" applyFont="1" applyFill="1" applyBorder="1" applyAlignment="1">
      <alignment horizontal="center" vertical="center" readingOrder="2"/>
    </xf>
    <xf numFmtId="0" fontId="45" fillId="19" borderId="2" xfId="0" applyFont="1" applyFill="1" applyBorder="1" applyAlignment="1">
      <alignment horizontal="center" vertical="center" readingOrder="2"/>
    </xf>
    <xf numFmtId="0" fontId="46" fillId="12" borderId="2" xfId="0" applyFont="1" applyFill="1" applyBorder="1" applyAlignment="1">
      <alignment horizontal="center" vertical="center" readingOrder="2"/>
    </xf>
    <xf numFmtId="0" fontId="47" fillId="20" borderId="2" xfId="0" applyFont="1" applyFill="1" applyBorder="1" applyAlignment="1">
      <alignment horizontal="center" vertical="center" readingOrder="2"/>
    </xf>
    <xf numFmtId="0" fontId="48" fillId="12" borderId="2" xfId="0" applyFont="1" applyFill="1" applyBorder="1" applyAlignment="1">
      <alignment horizontal="center" vertical="center" readingOrder="2"/>
    </xf>
    <xf numFmtId="0" fontId="16" fillId="5" borderId="1" xfId="0" applyFont="1" applyFill="1" applyBorder="1" applyAlignment="1">
      <alignment horizontal="center" vertical="center" wrapText="1" readingOrder="2"/>
    </xf>
    <xf numFmtId="0" fontId="2" fillId="21" borderId="2" xfId="0" applyFont="1" applyFill="1" applyBorder="1" applyAlignment="1">
      <alignment horizontal="center" vertical="center" readingOrder="2"/>
    </xf>
    <xf numFmtId="0" fontId="49" fillId="21" borderId="2" xfId="0" applyFont="1" applyFill="1" applyBorder="1" applyAlignment="1">
      <alignment horizontal="center" vertical="center" readingOrder="2"/>
    </xf>
    <xf numFmtId="0" fontId="50" fillId="21" borderId="2" xfId="0" applyFont="1" applyFill="1" applyBorder="1" applyAlignment="1">
      <alignment horizontal="center" vertical="center" readingOrder="2"/>
    </xf>
    <xf numFmtId="0" fontId="36" fillId="21" borderId="2" xfId="0" applyFont="1" applyFill="1" applyBorder="1" applyAlignment="1">
      <alignment horizontal="center" vertical="center" readingOrder="2"/>
    </xf>
    <xf numFmtId="0" fontId="47" fillId="21" borderId="2" xfId="0" applyFont="1" applyFill="1" applyBorder="1" applyAlignment="1">
      <alignment horizontal="center" vertical="center" readingOrder="2"/>
    </xf>
    <xf numFmtId="0" fontId="32" fillId="22" borderId="2" xfId="0" applyFont="1" applyFill="1" applyBorder="1" applyAlignment="1">
      <alignment horizontal="center" vertical="center" readingOrder="2"/>
    </xf>
    <xf numFmtId="0" fontId="25" fillId="22" borderId="2" xfId="0" applyFont="1" applyFill="1" applyBorder="1" applyAlignment="1">
      <alignment horizontal="center" vertical="center" readingOrder="2"/>
    </xf>
    <xf numFmtId="0" fontId="2" fillId="23" borderId="2" xfId="0" applyFont="1" applyFill="1" applyBorder="1" applyAlignment="1">
      <alignment horizontal="center" vertical="center" readingOrder="2"/>
    </xf>
    <xf numFmtId="0" fontId="49" fillId="23" borderId="2" xfId="0" applyFont="1" applyFill="1" applyBorder="1" applyAlignment="1">
      <alignment horizontal="center" vertical="center" readingOrder="2"/>
    </xf>
    <xf numFmtId="0" fontId="50" fillId="23" borderId="2" xfId="0" applyFont="1" applyFill="1" applyBorder="1" applyAlignment="1">
      <alignment horizontal="center" vertical="center" readingOrder="2"/>
    </xf>
    <xf numFmtId="0" fontId="36" fillId="23" borderId="2" xfId="0" applyFont="1" applyFill="1" applyBorder="1" applyAlignment="1">
      <alignment horizontal="center" vertical="center" readingOrder="2"/>
    </xf>
    <xf numFmtId="0" fontId="47" fillId="23" borderId="2" xfId="0" applyFont="1" applyFill="1" applyBorder="1" applyAlignment="1">
      <alignment horizontal="center" vertical="center" readingOrder="2"/>
    </xf>
    <xf numFmtId="0" fontId="13" fillId="13" borderId="2" xfId="0" applyFont="1" applyFill="1" applyBorder="1" applyAlignment="1">
      <alignment horizontal="center" vertical="center" readingOrder="2"/>
    </xf>
    <xf numFmtId="0" fontId="23" fillId="13" borderId="2" xfId="0" applyFont="1" applyFill="1" applyBorder="1" applyAlignment="1">
      <alignment horizontal="center" vertical="center" readingOrder="2"/>
    </xf>
    <xf numFmtId="0" fontId="31" fillId="13" borderId="2" xfId="0" applyFont="1" applyFill="1" applyBorder="1" applyAlignment="1">
      <alignment horizontal="center" vertical="center" readingOrder="2"/>
    </xf>
    <xf numFmtId="0" fontId="51" fillId="13" borderId="2" xfId="0" applyFont="1" applyFill="1" applyBorder="1" applyAlignment="1">
      <alignment horizontal="center" vertical="center" readingOrder="2"/>
    </xf>
    <xf numFmtId="0" fontId="5" fillId="9" borderId="0" xfId="0" applyFont="1" applyFill="1" applyBorder="1" applyAlignment="1">
      <alignment horizontal="center" vertical="center" readingOrder="2"/>
    </xf>
    <xf numFmtId="0" fontId="4" fillId="10" borderId="0" xfId="0" applyFont="1" applyFill="1" applyBorder="1" applyAlignment="1">
      <alignment horizontal="center" vertical="center" readingOrder="2"/>
    </xf>
    <xf numFmtId="0" fontId="5" fillId="11" borderId="0" xfId="0" applyFont="1" applyFill="1" applyBorder="1" applyAlignment="1">
      <alignment horizontal="center" vertical="center" readingOrder="2"/>
    </xf>
    <xf numFmtId="0" fontId="8" fillId="8" borderId="0" xfId="0" applyFont="1" applyFill="1" applyBorder="1" applyAlignment="1">
      <alignment horizontal="center" vertical="center" readingOrder="2"/>
    </xf>
    <xf numFmtId="0" fontId="8" fillId="9" borderId="0" xfId="0" applyFont="1" applyFill="1" applyBorder="1" applyAlignment="1">
      <alignment horizontal="center" vertical="center" readingOrder="2"/>
    </xf>
    <xf numFmtId="164" fontId="7" fillId="10" borderId="0" xfId="0" applyNumberFormat="1" applyFont="1" applyFill="1" applyBorder="1" applyAlignment="1">
      <alignment horizontal="center" vertical="center" readingOrder="2"/>
    </xf>
    <xf numFmtId="165" fontId="8" fillId="11" borderId="0" xfId="0" applyNumberFormat="1" applyFont="1" applyFill="1" applyBorder="1" applyAlignment="1">
      <alignment horizontal="center" vertical="center" readingOrder="2"/>
    </xf>
    <xf numFmtId="0" fontId="10" fillId="3" borderId="0" xfId="0" applyFont="1" applyFill="1" applyBorder="1" applyAlignment="1">
      <alignment horizontal="center" vertical="center" readingOrder="2"/>
    </xf>
    <xf numFmtId="0" fontId="2" fillId="14" borderId="3" xfId="0" applyFont="1" applyFill="1" applyBorder="1" applyAlignment="1">
      <alignment horizontal="center" vertical="center" readingOrder="2"/>
    </xf>
    <xf numFmtId="0" fontId="13" fillId="2" borderId="0" xfId="0" applyFont="1" applyFill="1" applyBorder="1" applyAlignment="1">
      <alignment horizontal="center" vertical="center" readingOrder="2"/>
    </xf>
    <xf numFmtId="0" fontId="14" fillId="2" borderId="0" xfId="0" applyFont="1" applyFill="1" applyBorder="1" applyAlignment="1">
      <alignment horizontal="center" vertical="center" readingOrder="2"/>
    </xf>
    <xf numFmtId="0" fontId="15" fillId="3" borderId="0" xfId="0" applyFont="1" applyFill="1" applyBorder="1" applyAlignment="1">
      <alignment horizontal="center" vertical="center" readingOrder="2"/>
    </xf>
    <xf numFmtId="0" fontId="5" fillId="3" borderId="0" xfId="0" applyFont="1" applyFill="1" applyBorder="1" applyAlignment="1">
      <alignment horizontal="center" vertical="center" readingOrder="2"/>
    </xf>
    <xf numFmtId="0" fontId="16" fillId="3" borderId="0" xfId="0" applyFont="1" applyFill="1" applyBorder="1" applyAlignment="1">
      <alignment horizontal="center" vertical="center" readingOrder="2"/>
    </xf>
    <xf numFmtId="0" fontId="29" fillId="2" borderId="0" xfId="0" applyFont="1" applyFill="1" applyBorder="1" applyAlignment="1">
      <alignment horizontal="center" vertical="center" readingOrder="2"/>
    </xf>
    <xf numFmtId="0" fontId="15" fillId="5" borderId="0" xfId="0" applyFont="1" applyFill="1" applyBorder="1" applyAlignment="1">
      <alignment horizontal="center" vertical="center" readingOrder="2"/>
    </xf>
    <xf numFmtId="20" fontId="19" fillId="12" borderId="2" xfId="0" applyNumberFormat="1" applyFont="1" applyFill="1" applyBorder="1" applyAlignment="1">
      <alignment horizontal="center" vertical="center" readingOrder="2"/>
    </xf>
    <xf numFmtId="20" fontId="2" fillId="14" borderId="2" xfId="0" applyNumberFormat="1" applyFont="1" applyFill="1" applyBorder="1" applyAlignment="1">
      <alignment horizontal="center" vertical="center" readingOrder="2"/>
    </xf>
  </cellXfs>
  <cellStyles count="1">
    <cellStyle name="Normal" xfId="0" builtinId="0"/>
  </cellStyles>
  <dxfs count="6">
    <dxf>
      <font>
        <b/>
        <color rgb="FFFFFFFF"/>
        <name val="Cairo"/>
      </font>
      <fill>
        <patternFill>
          <bgColor rgb="FF16A085"/>
        </patternFill>
      </fill>
    </dxf>
    <dxf>
      <font>
        <b/>
        <color rgb="FFFFFFFF"/>
        <name val="Cairo"/>
      </font>
      <fill>
        <patternFill>
          <bgColor rgb="FF8E44AD"/>
        </patternFill>
      </fill>
    </dxf>
    <dxf>
      <font>
        <b/>
        <color rgb="FFFFFFFF"/>
        <name val="Cairo"/>
      </font>
      <fill>
        <patternFill>
          <bgColor rgb="FF2980B9"/>
        </patternFill>
      </fill>
    </dxf>
    <dxf>
      <font>
        <b/>
        <color rgb="FFFFFFFF"/>
        <name val="Cairo"/>
      </font>
      <fill>
        <patternFill>
          <bgColor rgb="FFF39C12"/>
        </patternFill>
      </fill>
    </dxf>
    <dxf>
      <font>
        <b/>
        <color rgb="FFFFFFFF"/>
        <name val="Cairo"/>
      </font>
      <fill>
        <patternFill>
          <bgColor rgb="FFE74C3C"/>
        </patternFill>
      </fill>
    </dxf>
    <dxf>
      <font>
        <b/>
        <color rgb="FFFFFFFF"/>
        <name val="Cairo"/>
      </font>
      <fill>
        <patternFill>
          <bgColor rgb="FF27AE60"/>
        </patternFill>
      </fill>
    </dxf>
  </dxfs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3E6"/>
      <rgbColor rgb="FFFF00FF"/>
      <rgbColor rgb="FF00FFFF"/>
      <rgbColor rgb="FF800000"/>
      <rgbColor rgb="FF008000"/>
      <rgbColor rgb="FF000080"/>
      <rgbColor rgb="FF808000"/>
      <rgbColor rgb="FF800080"/>
      <rgbColor rgb="FF16A085"/>
      <rgbColor rgb="FFC0C0D0"/>
      <rgbColor rgb="FF878787"/>
      <rgbColor rgb="FF9999FF"/>
      <rgbColor rgb="FF8E44AD"/>
      <rgbColor rgb="FFFFF9E6"/>
      <rgbColor rgb="FFD1F2EB"/>
      <rgbColor rgb="FF660066"/>
      <rgbColor rgb="FFE74C3C"/>
      <rgbColor rgb="FF0066CC"/>
      <rgbColor rgb="FFD9D9D9"/>
      <rgbColor rgb="FF000080"/>
      <rgbColor rgb="FFFF00FF"/>
      <rgbColor rgb="FFF5F5F5"/>
      <rgbColor rgb="FF00FFFF"/>
      <rgbColor rgb="FF800080"/>
      <rgbColor rgb="FF800000"/>
      <rgbColor rgb="FF2980B9"/>
      <rgbColor rgb="FF0000FF"/>
      <rgbColor rgb="FF00CCFF"/>
      <rgbColor rgb="FFD6EAF8"/>
      <rgbColor rgb="FFD5F5E3"/>
      <rgbColor rgb="FFFEF9E7"/>
      <rgbColor rgb="FFE8DAEF"/>
      <rgbColor rgb="FFFDEDEC"/>
      <rgbColor rgb="FFF4F4F8"/>
      <rgbColor rgb="FFFADBD8"/>
      <rgbColor rgb="FF4F81BD"/>
      <rgbColor rgb="FF33CCCC"/>
      <rgbColor rgb="FF99CC00"/>
      <rgbColor rgb="FFF9F9F9"/>
      <rgbColor rgb="FFF39C12"/>
      <rgbColor rgb="FFFF6B00"/>
      <rgbColor rgb="FF4A7EBB"/>
      <rgbColor rgb="FF969696"/>
      <rgbColor rgb="FF404060"/>
      <rgbColor rgb="FF27AE60"/>
      <rgbColor rgb="FF003300"/>
      <rgbColor rgb="FF1A1A2E"/>
      <rgbColor rgb="FF993300"/>
      <rgbColor rgb="FFC0504D"/>
      <rgbColor rgb="FF3D3D5C"/>
      <rgbColor rgb="FF2D2D44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ar-SA"/>
  <c:roundedCorners val="0"/>
  <c:style val="2"/>
  <c:chart>
    <c:title>
      <c:tx>
        <c:rich>
          <a:bodyPr rot="0"/>
          <a:lstStyle/>
          <a:p>
            <a:pPr>
              <a:defRPr sz="1800" b="1" strike="noStrike" spc="-1">
                <a:solidFill>
                  <a:srgbClr val="000000"/>
                </a:solidFill>
                <a:latin typeface="Calibri"/>
              </a:defRPr>
            </a:pPr>
            <a:r>
              <a:rPr lang="ar-SA" sz="1800" b="1" strike="noStrike" spc="-1">
                <a:solidFill>
                  <a:srgbClr val="000000"/>
                </a:solidFill>
                <a:latin typeface="Calibri"/>
              </a:rPr>
              <a:t>الحضور والغياب الشهري</a:t>
            </a:r>
          </a:p>
        </c:rich>
      </c:tx>
      <c:layout/>
      <c:overlay val="0"/>
      <c:spPr>
        <a:noFill/>
        <a:ln w="0">
          <a:noFill/>
        </a:ln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'📊 البيانات الشهرية'!$B$4</c:f>
              <c:strCache>
                <c:ptCount val="1"/>
                <c:pt idx="0">
                  <c:v>الحضور</c:v>
                </c:pt>
              </c:strCache>
            </c:strRef>
          </c:tx>
          <c:spPr>
            <a:solidFill>
              <a:srgbClr val="4F81BD"/>
            </a:solidFill>
            <a:ln w="9360">
              <a:solidFill>
                <a:srgbClr val="F9F9F9"/>
              </a:solidFill>
              <a:round/>
            </a:ln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wrap="none"/>
              <a:lstStyle/>
              <a:p>
                <a:pPr>
                  <a:defRPr sz="1000" b="0" strike="noStrike" spc="-1">
                    <a:latin typeface="Arial"/>
                  </a:defRPr>
                </a:pPr>
                <a:endParaRPr lang="ar-SA"/>
              </a:p>
            </c:txPr>
            <c:showLegendKey val="0"/>
            <c:showVal val="0"/>
            <c:showCatName val="0"/>
            <c:showSerName val="0"/>
            <c:showPercent val="0"/>
            <c:showBubbleSize val="1"/>
            <c:separator> </c:separator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'📊 البيانات الشهرية'!$A$5:$A$16</c:f>
              <c:strCache>
                <c:ptCount val="12"/>
                <c:pt idx="0">
                  <c:v>يناير</c:v>
                </c:pt>
                <c:pt idx="1">
                  <c:v>فبراير</c:v>
                </c:pt>
                <c:pt idx="2">
                  <c:v>مارس</c:v>
                </c:pt>
                <c:pt idx="3">
                  <c:v>أبريل</c:v>
                </c:pt>
                <c:pt idx="4">
                  <c:v>مايو</c:v>
                </c:pt>
                <c:pt idx="5">
                  <c:v>يونيو</c:v>
                </c:pt>
                <c:pt idx="6">
                  <c:v>يوليو</c:v>
                </c:pt>
                <c:pt idx="7">
                  <c:v>أغسطس</c:v>
                </c:pt>
                <c:pt idx="8">
                  <c:v>سبتمبر</c:v>
                </c:pt>
                <c:pt idx="9">
                  <c:v>أكتوبر</c:v>
                </c:pt>
                <c:pt idx="10">
                  <c:v>نوفمبر</c:v>
                </c:pt>
                <c:pt idx="11">
                  <c:v>ديسمبر</c:v>
                </c:pt>
              </c:strCache>
            </c:strRef>
          </c:cat>
          <c:val>
            <c:numRef>
              <c:f>'📊 البيانات الشهرية'!$B$5:$B$16</c:f>
              <c:numCache>
                <c:formatCode>General</c:formatCode>
                <c:ptCount val="12"/>
                <c:pt idx="0">
                  <c:v>310</c:v>
                </c:pt>
                <c:pt idx="1">
                  <c:v>295</c:v>
                </c:pt>
                <c:pt idx="2">
                  <c:v>320</c:v>
                </c:pt>
                <c:pt idx="3">
                  <c:v>300</c:v>
                </c:pt>
                <c:pt idx="4">
                  <c:v>315</c:v>
                </c:pt>
                <c:pt idx="5">
                  <c:v>285</c:v>
                </c:pt>
                <c:pt idx="6">
                  <c:v>270</c:v>
                </c:pt>
                <c:pt idx="7">
                  <c:v>290</c:v>
                </c:pt>
                <c:pt idx="8">
                  <c:v>325</c:v>
                </c:pt>
                <c:pt idx="9">
                  <c:v>318</c:v>
                </c:pt>
                <c:pt idx="10">
                  <c:v>305</c:v>
                </c:pt>
                <c:pt idx="11">
                  <c:v>280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1C3-4A0B-A46E-25FE68BF4242}"/>
            </c:ext>
          </c:extLst>
        </c:ser>
        <c:ser>
          <c:idx val="1"/>
          <c:order val="1"/>
          <c:tx>
            <c:strRef>
              <c:f>'📊 البيانات الشهرية'!$C$4</c:f>
              <c:strCache>
                <c:ptCount val="1"/>
                <c:pt idx="0">
                  <c:v>الغياب</c:v>
                </c:pt>
              </c:strCache>
            </c:strRef>
          </c:tx>
          <c:spPr>
            <a:solidFill>
              <a:srgbClr val="C0504D"/>
            </a:solidFill>
            <a:ln w="9360">
              <a:solidFill>
                <a:srgbClr val="F9F9F9"/>
              </a:solidFill>
              <a:round/>
            </a:ln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wrap="none"/>
              <a:lstStyle/>
              <a:p>
                <a:pPr>
                  <a:defRPr sz="1000" b="0" strike="noStrike" spc="-1">
                    <a:latin typeface="Arial"/>
                  </a:defRPr>
                </a:pPr>
                <a:endParaRPr lang="ar-SA"/>
              </a:p>
            </c:txPr>
            <c:showLegendKey val="0"/>
            <c:showVal val="0"/>
            <c:showCatName val="0"/>
            <c:showSerName val="0"/>
            <c:showPercent val="0"/>
            <c:showBubbleSize val="1"/>
            <c:separator> </c:separator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'📊 البيانات الشهرية'!$A$5:$A$16</c:f>
              <c:strCache>
                <c:ptCount val="12"/>
                <c:pt idx="0">
                  <c:v>يناير</c:v>
                </c:pt>
                <c:pt idx="1">
                  <c:v>فبراير</c:v>
                </c:pt>
                <c:pt idx="2">
                  <c:v>مارس</c:v>
                </c:pt>
                <c:pt idx="3">
                  <c:v>أبريل</c:v>
                </c:pt>
                <c:pt idx="4">
                  <c:v>مايو</c:v>
                </c:pt>
                <c:pt idx="5">
                  <c:v>يونيو</c:v>
                </c:pt>
                <c:pt idx="6">
                  <c:v>يوليو</c:v>
                </c:pt>
                <c:pt idx="7">
                  <c:v>أغسطس</c:v>
                </c:pt>
                <c:pt idx="8">
                  <c:v>سبتمبر</c:v>
                </c:pt>
                <c:pt idx="9">
                  <c:v>أكتوبر</c:v>
                </c:pt>
                <c:pt idx="10">
                  <c:v>نوفمبر</c:v>
                </c:pt>
                <c:pt idx="11">
                  <c:v>ديسمبر</c:v>
                </c:pt>
              </c:strCache>
            </c:strRef>
          </c:cat>
          <c:val>
            <c:numRef>
              <c:f>'📊 البيانات الشهرية'!$C$5:$C$16</c:f>
              <c:numCache>
                <c:formatCode>General</c:formatCode>
                <c:ptCount val="12"/>
                <c:pt idx="0">
                  <c:v>15</c:v>
                </c:pt>
                <c:pt idx="1">
                  <c:v>20</c:v>
                </c:pt>
                <c:pt idx="2">
                  <c:v>10</c:v>
                </c:pt>
                <c:pt idx="3">
                  <c:v>18</c:v>
                </c:pt>
                <c:pt idx="4">
                  <c:v>12</c:v>
                </c:pt>
                <c:pt idx="5">
                  <c:v>25</c:v>
                </c:pt>
                <c:pt idx="6">
                  <c:v>30</c:v>
                </c:pt>
                <c:pt idx="7">
                  <c:v>22</c:v>
                </c:pt>
                <c:pt idx="8">
                  <c:v>8</c:v>
                </c:pt>
                <c:pt idx="9">
                  <c:v>10</c:v>
                </c:pt>
                <c:pt idx="10">
                  <c:v>14</c:v>
                </c:pt>
                <c:pt idx="11">
                  <c:v>28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81C3-4A0B-A46E-25FE68BF424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44909253"/>
        <c:axId val="22077564"/>
      </c:barChart>
      <c:catAx>
        <c:axId val="44909253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ln w="9360">
            <a:solidFill>
              <a:srgbClr val="878787"/>
            </a:solidFill>
            <a:round/>
          </a:ln>
        </c:spPr>
        <c:txPr>
          <a:bodyPr/>
          <a:lstStyle/>
          <a:p>
            <a:pPr>
              <a:defRPr sz="1000" b="0" strike="noStrike" spc="-1">
                <a:solidFill>
                  <a:srgbClr val="000000"/>
                </a:solidFill>
                <a:latin typeface="Calibri"/>
              </a:defRPr>
            </a:pPr>
            <a:endParaRPr lang="ar-SA"/>
          </a:p>
        </c:txPr>
        <c:crossAx val="22077564"/>
        <c:crosses val="autoZero"/>
        <c:auto val="1"/>
        <c:lblAlgn val="ctr"/>
        <c:lblOffset val="100"/>
        <c:noMultiLvlLbl val="0"/>
      </c:catAx>
      <c:valAx>
        <c:axId val="22077564"/>
        <c:scaling>
          <c:orientation val="minMax"/>
        </c:scaling>
        <c:delete val="0"/>
        <c:axPos val="l"/>
        <c:majorGridlines>
          <c:spPr>
            <a:ln w="9360">
              <a:solidFill>
                <a:srgbClr val="878787"/>
              </a:solidFill>
              <a:round/>
            </a:ln>
          </c:spPr>
        </c:majorGridlines>
        <c:numFmt formatCode="General" sourceLinked="1"/>
        <c:majorTickMark val="none"/>
        <c:minorTickMark val="none"/>
        <c:tickLblPos val="nextTo"/>
        <c:spPr>
          <a:ln w="9360">
            <a:solidFill>
              <a:srgbClr val="878787"/>
            </a:solidFill>
            <a:round/>
          </a:ln>
        </c:spPr>
        <c:txPr>
          <a:bodyPr/>
          <a:lstStyle/>
          <a:p>
            <a:pPr>
              <a:defRPr sz="1000" b="0" strike="noStrike" spc="-1">
                <a:solidFill>
                  <a:srgbClr val="000000"/>
                </a:solidFill>
                <a:latin typeface="Calibri"/>
              </a:defRPr>
            </a:pPr>
            <a:endParaRPr lang="ar-SA"/>
          </a:p>
        </c:txPr>
        <c:crossAx val="44909253"/>
        <c:crosses val="autoZero"/>
        <c:crossBetween val="between"/>
      </c:valAx>
      <c:spPr>
        <a:noFill/>
        <a:ln w="0">
          <a:noFill/>
        </a:ln>
      </c:spPr>
    </c:plotArea>
    <c:legend>
      <c:legendPos val="r"/>
      <c:layout/>
      <c:overlay val="0"/>
      <c:spPr>
        <a:noFill/>
        <a:ln w="0">
          <a:noFill/>
        </a:ln>
      </c:spPr>
      <c:txPr>
        <a:bodyPr/>
        <a:lstStyle/>
        <a:p>
          <a:pPr>
            <a:defRPr sz="1000" b="0" strike="noStrike" spc="-1">
              <a:solidFill>
                <a:srgbClr val="000000"/>
              </a:solidFill>
              <a:latin typeface="Calibri"/>
            </a:defRPr>
          </a:pPr>
          <a:endParaRPr lang="ar-SA"/>
        </a:p>
      </c:txPr>
    </c:legend>
    <c:plotVisOnly val="1"/>
    <c:dispBlanksAs val="gap"/>
    <c:showDLblsOverMax val="1"/>
  </c:chart>
  <c:spPr>
    <a:solidFill>
      <a:srgbClr val="FFFFFF"/>
    </a:solidFill>
    <a:ln w="9360">
      <a:solidFill>
        <a:srgbClr val="D9D9D9"/>
      </a:solidFill>
      <a:round/>
    </a:ln>
  </c:sp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ar-SA"/>
  <c:roundedCorners val="0"/>
  <c:style val="2"/>
  <c:chart>
    <c:title>
      <c:tx>
        <c:rich>
          <a:bodyPr rot="0"/>
          <a:lstStyle/>
          <a:p>
            <a:pPr>
              <a:defRPr sz="1800" b="1" strike="noStrike" spc="-1">
                <a:solidFill>
                  <a:srgbClr val="000000"/>
                </a:solidFill>
                <a:latin typeface="Calibri"/>
              </a:defRPr>
            </a:pPr>
            <a:r>
              <a:rPr sz="1800" b="1" strike="noStrike" spc="-1">
                <a:solidFill>
                  <a:srgbClr val="000000"/>
                </a:solidFill>
                <a:latin typeface="Calibri"/>
              </a:rPr>
              <a:t>نسبة الالتزام الشهرية</a:t>
            </a:r>
          </a:p>
        </c:rich>
      </c:tx>
      <c:overlay val="0"/>
      <c:spPr>
        <a:noFill/>
        <a:ln w="0">
          <a:noFill/>
        </a:ln>
      </c:sp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'📊 البيانات الشهرية'!$G$4</c:f>
              <c:strCache>
                <c:ptCount val="1"/>
                <c:pt idx="0">
                  <c:v>نسبة الالتزام</c:v>
                </c:pt>
              </c:strCache>
            </c:strRef>
          </c:tx>
          <c:spPr>
            <a:ln w="47520">
              <a:solidFill>
                <a:srgbClr val="4A7EBB"/>
              </a:solidFill>
              <a:round/>
            </a:ln>
          </c:spPr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txPr>
              <a:bodyPr wrap="none"/>
              <a:lstStyle/>
              <a:p>
                <a:pPr>
                  <a:defRPr sz="1000" b="0" strike="noStrike" spc="-1">
                    <a:latin typeface="Arial"/>
                  </a:defRPr>
                </a:pPr>
                <a:endParaRPr lang="ar-SA"/>
              </a:p>
            </c:txPr>
            <c:showLegendKey val="0"/>
            <c:showVal val="0"/>
            <c:showCatName val="0"/>
            <c:showSerName val="0"/>
            <c:showPercent val="0"/>
            <c:showBubbleSize val="1"/>
            <c:separator> </c:separator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'📊 البيانات الشهرية'!$A$5:$A$16</c:f>
              <c:strCache>
                <c:ptCount val="12"/>
                <c:pt idx="0">
                  <c:v>يناير</c:v>
                </c:pt>
                <c:pt idx="1">
                  <c:v>فبراير</c:v>
                </c:pt>
                <c:pt idx="2">
                  <c:v>مارس</c:v>
                </c:pt>
                <c:pt idx="3">
                  <c:v>أبريل</c:v>
                </c:pt>
                <c:pt idx="4">
                  <c:v>مايو</c:v>
                </c:pt>
                <c:pt idx="5">
                  <c:v>يونيو</c:v>
                </c:pt>
                <c:pt idx="6">
                  <c:v>يوليو</c:v>
                </c:pt>
                <c:pt idx="7">
                  <c:v>أغسطس</c:v>
                </c:pt>
                <c:pt idx="8">
                  <c:v>سبتمبر</c:v>
                </c:pt>
                <c:pt idx="9">
                  <c:v>أكتوبر</c:v>
                </c:pt>
                <c:pt idx="10">
                  <c:v>نوفمبر</c:v>
                </c:pt>
                <c:pt idx="11">
                  <c:v>ديسمبر</c:v>
                </c:pt>
              </c:strCache>
            </c:strRef>
          </c:cat>
          <c:val>
            <c:numRef>
              <c:f>'📊 البيانات الشهرية'!$G$5:$G$16</c:f>
              <c:numCache>
                <c:formatCode>0.0%</c:formatCode>
                <c:ptCount val="12"/>
                <c:pt idx="0">
                  <c:v>0.81578947368421095</c:v>
                </c:pt>
                <c:pt idx="1">
                  <c:v>0.793010752688172</c:v>
                </c:pt>
                <c:pt idx="2">
                  <c:v>0.835509138381201</c:v>
                </c:pt>
                <c:pt idx="3">
                  <c:v>0.78947368421052599</c:v>
                </c:pt>
                <c:pt idx="4">
                  <c:v>0.84224598930481298</c:v>
                </c:pt>
                <c:pt idx="5">
                  <c:v>0.721518987341772</c:v>
                </c:pt>
                <c:pt idx="6">
                  <c:v>0.69230769230769196</c:v>
                </c:pt>
                <c:pt idx="7">
                  <c:v>0.74935400516795903</c:v>
                </c:pt>
                <c:pt idx="8">
                  <c:v>0.86666666666666703</c:v>
                </c:pt>
                <c:pt idx="9">
                  <c:v>0.83905013192612099</c:v>
                </c:pt>
                <c:pt idx="10">
                  <c:v>0.82432432432432401</c:v>
                </c:pt>
                <c:pt idx="11">
                  <c:v>0.70707070707070696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0-AA87-467B-9EA8-8338FF8BB66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hiLowLines>
          <c:spPr>
            <a:ln w="0">
              <a:noFill/>
            </a:ln>
          </c:spPr>
        </c:hiLowLines>
        <c:smooth val="0"/>
        <c:axId val="16576990"/>
        <c:axId val="66314800"/>
      </c:lineChart>
      <c:catAx>
        <c:axId val="1657699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ln w="9360">
            <a:solidFill>
              <a:srgbClr val="878787"/>
            </a:solidFill>
            <a:round/>
          </a:ln>
        </c:spPr>
        <c:txPr>
          <a:bodyPr/>
          <a:lstStyle/>
          <a:p>
            <a:pPr>
              <a:defRPr sz="1000" b="0" strike="noStrike" spc="-1">
                <a:solidFill>
                  <a:srgbClr val="000000"/>
                </a:solidFill>
                <a:latin typeface="Calibri"/>
              </a:defRPr>
            </a:pPr>
            <a:endParaRPr lang="ar-SA"/>
          </a:p>
        </c:txPr>
        <c:crossAx val="66314800"/>
        <c:crosses val="autoZero"/>
        <c:auto val="1"/>
        <c:lblAlgn val="ctr"/>
        <c:lblOffset val="100"/>
        <c:noMultiLvlLbl val="0"/>
      </c:catAx>
      <c:valAx>
        <c:axId val="66314800"/>
        <c:scaling>
          <c:orientation val="minMax"/>
        </c:scaling>
        <c:delete val="0"/>
        <c:axPos val="l"/>
        <c:majorGridlines>
          <c:spPr>
            <a:ln w="9360">
              <a:solidFill>
                <a:srgbClr val="878787"/>
              </a:solidFill>
              <a:round/>
            </a:ln>
          </c:spPr>
        </c:majorGridlines>
        <c:numFmt formatCode="0%" sourceLinked="0"/>
        <c:majorTickMark val="none"/>
        <c:minorTickMark val="none"/>
        <c:tickLblPos val="nextTo"/>
        <c:spPr>
          <a:ln w="9360">
            <a:solidFill>
              <a:srgbClr val="878787"/>
            </a:solidFill>
            <a:round/>
          </a:ln>
        </c:spPr>
        <c:txPr>
          <a:bodyPr/>
          <a:lstStyle/>
          <a:p>
            <a:pPr>
              <a:defRPr sz="1000" b="0" strike="noStrike" spc="-1">
                <a:solidFill>
                  <a:srgbClr val="000000"/>
                </a:solidFill>
                <a:latin typeface="Calibri"/>
              </a:defRPr>
            </a:pPr>
            <a:endParaRPr lang="ar-SA"/>
          </a:p>
        </c:txPr>
        <c:crossAx val="16576990"/>
        <c:crosses val="autoZero"/>
        <c:crossBetween val="between"/>
      </c:valAx>
      <c:spPr>
        <a:noFill/>
        <a:ln w="0">
          <a:noFill/>
        </a:ln>
      </c:spPr>
    </c:plotArea>
    <c:legend>
      <c:legendPos val="r"/>
      <c:overlay val="0"/>
      <c:spPr>
        <a:noFill/>
        <a:ln w="0">
          <a:noFill/>
        </a:ln>
      </c:spPr>
      <c:txPr>
        <a:bodyPr/>
        <a:lstStyle/>
        <a:p>
          <a:pPr>
            <a:defRPr sz="1000" b="0" strike="noStrike" spc="-1">
              <a:solidFill>
                <a:srgbClr val="000000"/>
              </a:solidFill>
              <a:latin typeface="Calibri"/>
            </a:defRPr>
          </a:pPr>
          <a:endParaRPr lang="ar-SA"/>
        </a:p>
      </c:txPr>
    </c:legend>
    <c:plotVisOnly val="1"/>
    <c:dispBlanksAs val="gap"/>
    <c:showDLblsOverMax val="1"/>
  </c:chart>
  <c:spPr>
    <a:solidFill>
      <a:srgbClr val="FFFFFF"/>
    </a:solidFill>
    <a:ln w="9360">
      <a:solidFill>
        <a:srgbClr val="D9D9D9"/>
      </a:solidFill>
      <a:round/>
    </a:ln>
  </c:spPr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-581400</xdr:colOff>
      <xdr:row>1</xdr:row>
      <xdr:rowOff>0</xdr:rowOff>
    </xdr:from>
    <xdr:to>
      <xdr:col>20</xdr:col>
      <xdr:colOff>0</xdr:colOff>
      <xdr:row>15</xdr:row>
      <xdr:rowOff>124560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8</xdr:col>
      <xdr:colOff>-581400</xdr:colOff>
      <xdr:row>21</xdr:row>
      <xdr:rowOff>0</xdr:rowOff>
    </xdr:from>
    <xdr:to>
      <xdr:col>20</xdr:col>
      <xdr:colOff>0</xdr:colOff>
      <xdr:row>47</xdr:row>
      <xdr:rowOff>86760</xdr:rowOff>
    </xdr:to>
    <xdr:graphicFrame macro="">
      <xdr:nvGraphicFramePr>
        <xdr:cNvPr id="3" name="Chart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6B00"/>
    <pageSetUpPr fitToPage="1"/>
  </sheetPr>
  <dimension ref="A1:L30"/>
  <sheetViews>
    <sheetView showGridLines="0" rightToLeft="1" tabSelected="1" topLeftCell="A7" zoomScaleNormal="100" workbookViewId="0">
      <selection activeCell="B11" sqref="B11:K11"/>
    </sheetView>
  </sheetViews>
  <sheetFormatPr defaultColWidth="8.6640625" defaultRowHeight="14.4"/>
  <cols>
    <col min="1" max="1" width="2" customWidth="1"/>
    <col min="2" max="2" width="17" customWidth="1"/>
    <col min="3" max="11" width="15" customWidth="1"/>
    <col min="12" max="12" width="2" customWidth="1"/>
  </cols>
  <sheetData>
    <row r="1" spans="1:12" ht="6" customHeight="1"/>
    <row r="2" spans="1:12" ht="67.5" customHeight="1">
      <c r="A2" s="14" t="s">
        <v>0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</row>
    <row r="3" spans="1:12" ht="6" customHeight="1"/>
    <row r="4" spans="1:12" ht="15.75" customHeight="1">
      <c r="B4" s="13" t="s">
        <v>1</v>
      </c>
      <c r="C4" s="13"/>
      <c r="D4" s="13"/>
      <c r="E4" s="13"/>
      <c r="F4" s="13"/>
      <c r="G4" s="12" t="s">
        <v>2</v>
      </c>
      <c r="H4" s="12"/>
      <c r="I4" s="12"/>
      <c r="J4" s="12"/>
      <c r="K4" s="12"/>
    </row>
    <row r="5" spans="1:12" ht="37.5" customHeight="1">
      <c r="A5" s="15"/>
      <c r="B5" s="11" t="s">
        <v>3</v>
      </c>
      <c r="C5" s="11"/>
      <c r="D5" s="10" t="s">
        <v>4</v>
      </c>
      <c r="E5" s="10"/>
      <c r="F5" s="9" t="s">
        <v>5</v>
      </c>
      <c r="G5" s="9"/>
      <c r="H5" s="8" t="s">
        <v>226</v>
      </c>
      <c r="I5" s="8"/>
      <c r="J5" s="7" t="s">
        <v>6</v>
      </c>
      <c r="K5" s="7"/>
      <c r="L5" s="15"/>
    </row>
    <row r="6" spans="1:12" ht="51.75" customHeight="1">
      <c r="A6" s="15"/>
      <c r="B6" s="6">
        <f>COUNTA('👥 الموظفون'!B5:B19)</f>
        <v>15</v>
      </c>
      <c r="C6" s="6"/>
      <c r="D6" s="5">
        <f>COUNTIF('📝 إدخال البيانات'!N5:N20,"حاضر")</f>
        <v>9</v>
      </c>
      <c r="E6" s="5"/>
      <c r="F6" s="4">
        <f>COUNTIF('📝 إدخال البيانات'!N5:N20,"غائب")</f>
        <v>1</v>
      </c>
      <c r="G6" s="4"/>
      <c r="H6" s="3">
        <f>COUNTIF('📝 إدخال البيانات'!N5:N20,"متأخر")</f>
        <v>3</v>
      </c>
      <c r="I6" s="3"/>
      <c r="J6" s="2">
        <f>COUNTIF('📝 إدخال البيانات'!N5:N20,"مستأذن")</f>
        <v>1</v>
      </c>
      <c r="K6" s="2"/>
      <c r="L6" s="15"/>
    </row>
    <row r="7" spans="1:12" ht="6" customHeight="1">
      <c r="A7" s="15"/>
      <c r="L7" s="15"/>
    </row>
    <row r="8" spans="1:12" ht="37.5" customHeight="1">
      <c r="A8" s="15"/>
      <c r="B8" s="1" t="s">
        <v>7</v>
      </c>
      <c r="C8" s="1"/>
      <c r="D8" s="101" t="s">
        <v>8</v>
      </c>
      <c r="E8" s="101"/>
      <c r="F8" s="102" t="s">
        <v>9</v>
      </c>
      <c r="G8" s="102"/>
      <c r="H8" s="102"/>
      <c r="I8" s="103" t="s">
        <v>10</v>
      </c>
      <c r="J8" s="103"/>
      <c r="K8" s="103"/>
      <c r="L8" s="15"/>
    </row>
    <row r="9" spans="1:12" ht="51.75" customHeight="1">
      <c r="A9" s="15"/>
      <c r="B9" s="104">
        <f>COUNTIF('📝 إدخال البيانات'!N5:N20,"إجازة")</f>
        <v>1</v>
      </c>
      <c r="C9" s="104"/>
      <c r="D9" s="105">
        <f>COUNTIF('📝 إدخال البيانات'!N5:N20,"عمل عن بعد")</f>
        <v>1</v>
      </c>
      <c r="E9" s="105"/>
      <c r="F9" s="106">
        <f>SUM('📝 إدخال البيانات'!K5:K20)</f>
        <v>106.05</v>
      </c>
      <c r="G9" s="106"/>
      <c r="H9" s="106"/>
      <c r="I9" s="107">
        <f>IFERROR(COUNTIF('📝 إدخال البيانات'!N5:N20,"حاضر")/COUNTA('📝 إدخال البيانات'!N5:N20),0)</f>
        <v>0.5625</v>
      </c>
      <c r="J9" s="107"/>
      <c r="K9" s="107"/>
      <c r="L9" s="15"/>
    </row>
    <row r="10" spans="1:12" ht="6" customHeight="1">
      <c r="A10" s="15"/>
      <c r="L10" s="15"/>
    </row>
    <row r="11" spans="1:12" ht="15.75" customHeight="1">
      <c r="A11" s="15"/>
      <c r="B11" s="108" t="s">
        <v>11</v>
      </c>
      <c r="C11" s="108"/>
      <c r="D11" s="108"/>
      <c r="E11" s="108"/>
      <c r="F11" s="108"/>
      <c r="G11" s="108"/>
      <c r="H11" s="108"/>
      <c r="I11" s="108"/>
      <c r="J11" s="108"/>
      <c r="K11" s="108"/>
      <c r="L11" s="15"/>
    </row>
    <row r="12" spans="1:12" ht="25.5" customHeight="1">
      <c r="A12" s="15"/>
      <c r="B12" s="16" t="s">
        <v>12</v>
      </c>
      <c r="C12" s="16" t="s">
        <v>13</v>
      </c>
      <c r="D12" s="16" t="s">
        <v>14</v>
      </c>
      <c r="E12" s="16" t="s">
        <v>15</v>
      </c>
      <c r="F12" s="16" t="s">
        <v>16</v>
      </c>
      <c r="G12" s="16" t="s">
        <v>17</v>
      </c>
      <c r="H12" s="16" t="s">
        <v>18</v>
      </c>
      <c r="I12" s="16" t="s">
        <v>19</v>
      </c>
      <c r="L12" s="15"/>
    </row>
    <row r="13" spans="1:12" ht="21.75" customHeight="1">
      <c r="A13" s="15"/>
      <c r="B13" s="17" t="str">
        <f>'📝 إدخال البيانات'!B5</f>
        <v>EMP001</v>
      </c>
      <c r="C13" s="17" t="str">
        <f>'📝 إدخال البيانات'!C5</f>
        <v>أحمد محمد العمري</v>
      </c>
      <c r="D13" s="17" t="str">
        <f>'📝 إدخال البيانات'!D5</f>
        <v>الإدارة العليا</v>
      </c>
      <c r="E13" s="17" t="str">
        <f>IF('📝 إدخال البيانات'!H5&lt;&gt;"",TEXT('📝 إدخال البيانات'!H5,"HH:MM"),"—")</f>
        <v>07:25</v>
      </c>
      <c r="F13" s="17" t="str">
        <f>IF('📝 إدخال البيانات'!I5&lt;&gt;"",TEXT('📝 إدخال البيانات'!I5,"HH:MM"),"—")</f>
        <v>16:05</v>
      </c>
      <c r="G13" s="17" t="str">
        <f>IF('📝 إدخال البيانات'!K5&gt;0,TEXT('📝 إدخال البيانات'!K5,"0.00"),"—")</f>
        <v>7.67</v>
      </c>
      <c r="H13" s="17" t="str">
        <f>'📝 إدخال البيانات'!N5</f>
        <v>حاضر</v>
      </c>
      <c r="I13" s="17" t="str">
        <f>IF('📝 إدخال البيانات'!N5="حاضر","ممتاز ✅",IF('📝 إدخال البيانات'!N5="متأخر","تأخير ⚠️",IF('📝 إدخال البيانات'!N5="غائب","غياب ❌",'📝 إدخال البيانات'!N5)))</f>
        <v>ممتاز ✅</v>
      </c>
      <c r="L13" s="15"/>
    </row>
    <row r="14" spans="1:12" ht="21.75" customHeight="1">
      <c r="A14" s="15"/>
      <c r="B14" s="18" t="str">
        <f>'📝 إدخال البيانات'!B6</f>
        <v>EMP002</v>
      </c>
      <c r="C14" s="18" t="str">
        <f>'📝 إدخال البيانات'!C6</f>
        <v>سارة عبدالله الغامدي</v>
      </c>
      <c r="D14" s="18" t="str">
        <f>'📝 إدخال البيانات'!D6</f>
        <v>الموارد البشرية</v>
      </c>
      <c r="E14" s="18" t="str">
        <f>IF('📝 إدخال البيانات'!H6&lt;&gt;"",TEXT('📝 إدخال البيانات'!H6,"HH:MM"),"—")</f>
        <v>07:30</v>
      </c>
      <c r="F14" s="18" t="str">
        <f>IF('📝 إدخال البيانات'!I6&lt;&gt;"",TEXT('📝 إدخال البيانات'!I6,"HH:MM"),"—")</f>
        <v>16:00</v>
      </c>
      <c r="G14" s="18" t="str">
        <f>IF('📝 إدخال البيانات'!K6&gt;0,TEXT('📝 إدخال البيانات'!K6,"0.00"),"—")</f>
        <v>7.50</v>
      </c>
      <c r="H14" s="18" t="str">
        <f>'📝 إدخال البيانات'!N6</f>
        <v>حاضر</v>
      </c>
      <c r="I14" s="18" t="str">
        <f>IF('📝 إدخال البيانات'!N6="حاضر","ممتاز ✅",IF('📝 إدخال البيانات'!N6="متأخر","تأخير ⚠️",IF('📝 إدخال البيانات'!N6="غائب","غياب ❌",'📝 إدخال البيانات'!N6)))</f>
        <v>ممتاز ✅</v>
      </c>
      <c r="L14" s="15"/>
    </row>
    <row r="15" spans="1:12" ht="21.75" customHeight="1">
      <c r="A15" s="15"/>
      <c r="B15" s="17" t="str">
        <f>'📝 إدخال البيانات'!B7</f>
        <v>EMP003</v>
      </c>
      <c r="C15" s="17" t="str">
        <f>'📝 إدخال البيانات'!C7</f>
        <v>محمد علي الزهراني</v>
      </c>
      <c r="D15" s="17" t="str">
        <f>'📝 إدخال البيانات'!D7</f>
        <v>المالية والمحاسبة</v>
      </c>
      <c r="E15" s="17" t="str">
        <f>IF('📝 إدخال البيانات'!H7&lt;&gt;"",TEXT('📝 إدخال البيانات'!H7,"HH:MM"),"—")</f>
        <v>07:55</v>
      </c>
      <c r="F15" s="17" t="str">
        <f>IF('📝 إدخال البيانات'!I7&lt;&gt;"",TEXT('📝 إدخال البيانات'!I7,"HH:MM"),"—")</f>
        <v>16:00</v>
      </c>
      <c r="G15" s="17" t="str">
        <f>IF('📝 إدخال البيانات'!K7&gt;0,TEXT('📝 إدخال البيانات'!K7,"0.00"),"—")</f>
        <v>7.08</v>
      </c>
      <c r="H15" s="17" t="str">
        <f>'📝 إدخال البيانات'!N7</f>
        <v>متأخر</v>
      </c>
      <c r="I15" s="17" t="str">
        <f>IF('📝 إدخال البيانات'!N7="حاضر","ممتاز ✅",IF('📝 إدخال البيانات'!N7="متأخر","تأخير ⚠️",IF('📝 إدخال البيانات'!N7="غائب","غياب ❌",'📝 إدخال البيانات'!N7)))</f>
        <v>تأخير ⚠️</v>
      </c>
      <c r="L15" s="15"/>
    </row>
    <row r="16" spans="1:12" ht="21.75" customHeight="1">
      <c r="A16" s="15"/>
      <c r="B16" s="18" t="str">
        <f>'📝 إدخال البيانات'!B8</f>
        <v>EMP004</v>
      </c>
      <c r="C16" s="18" t="str">
        <f>'📝 إدخال البيانات'!C8</f>
        <v>نورة سعد القحطاني</v>
      </c>
      <c r="D16" s="18" t="str">
        <f>'📝 إدخال البيانات'!D8</f>
        <v>تقنية المعلومات</v>
      </c>
      <c r="E16" s="18" t="str">
        <f>IF('📝 إدخال البيانات'!H8&lt;&gt;"",TEXT('📝 إدخال البيانات'!H8,"HH:MM"),"—")</f>
        <v>07:30</v>
      </c>
      <c r="F16" s="18" t="str">
        <f>IF('📝 إدخال البيانات'!I8&lt;&gt;"",TEXT('📝 إدخال البيانات'!I8,"HH:MM"),"—")</f>
        <v>18:30</v>
      </c>
      <c r="G16" s="18" t="str">
        <f>IF('📝 إدخال البيانات'!K8&gt;0,TEXT('📝 إدخال البيانات'!K8,"0.00"),"—")</f>
        <v>10.00</v>
      </c>
      <c r="H16" s="18" t="str">
        <f>'📝 إدخال البيانات'!N8</f>
        <v>حاضر</v>
      </c>
      <c r="I16" s="18" t="str">
        <f>IF('📝 إدخال البيانات'!N8="حاضر","ممتاز ✅",IF('📝 إدخال البيانات'!N8="متأخر","تأخير ⚠️",IF('📝 إدخال البيانات'!N8="غائب","غياب ❌",'📝 إدخال البيانات'!N8)))</f>
        <v>ممتاز ✅</v>
      </c>
      <c r="L16" s="15"/>
    </row>
    <row r="17" spans="1:12" ht="21.75" customHeight="1">
      <c r="A17" s="15"/>
      <c r="B17" s="17" t="str">
        <f>'📝 إدخال البيانات'!B9</f>
        <v>EMP005</v>
      </c>
      <c r="C17" s="17" t="str">
        <f>'📝 إدخال البيانات'!C9</f>
        <v>خالد إبراهيم الشمري</v>
      </c>
      <c r="D17" s="17" t="str">
        <f>'📝 إدخال البيانات'!D9</f>
        <v>المبيعات والتسويق</v>
      </c>
      <c r="E17" s="17" t="str">
        <f>IF('📝 إدخال البيانات'!H9&lt;&gt;"",TEXT('📝 إدخال البيانات'!H9,"HH:MM"),"—")</f>
        <v>—</v>
      </c>
      <c r="F17" s="17" t="str">
        <f>IF('📝 إدخال البيانات'!I9&lt;&gt;"",TEXT('📝 إدخال البيانات'!I9,"HH:MM"),"—")</f>
        <v>—</v>
      </c>
      <c r="G17" s="17" t="str">
        <f>IF('📝 إدخال البيانات'!K9&gt;0,TEXT('📝 إدخال البيانات'!K9,"0.00"),"—")</f>
        <v>—</v>
      </c>
      <c r="H17" s="17" t="str">
        <f>'📝 إدخال البيانات'!N9</f>
        <v>غائب</v>
      </c>
      <c r="I17" s="17" t="str">
        <f>IF('📝 إدخال البيانات'!N9="حاضر","ممتاز ✅",IF('📝 إدخال البيانات'!N9="متأخر","تأخير ⚠️",IF('📝 إدخال البيانات'!N9="غائب","غياب ❌",'📝 إدخال البيانات'!N9)))</f>
        <v>غياب ❌</v>
      </c>
      <c r="L17" s="15"/>
    </row>
    <row r="18" spans="1:12" ht="21.75" customHeight="1">
      <c r="A18" s="15"/>
      <c r="B18" s="18" t="str">
        <f>'📝 إدخال البيانات'!B10</f>
        <v>EMP006</v>
      </c>
      <c r="C18" s="18" t="str">
        <f>'📝 إدخال البيانات'!C10</f>
        <v>منى عبدالرحمن الدوسري</v>
      </c>
      <c r="D18" s="18" t="str">
        <f>'📝 إدخال البيانات'!D10</f>
        <v>خدمة العملاء</v>
      </c>
      <c r="E18" s="18" t="str">
        <f>IF('📝 إدخال البيانات'!H10&lt;&gt;"",TEXT('📝 إدخال البيانات'!H10,"HH:MM"),"—")</f>
        <v>07:30</v>
      </c>
      <c r="F18" s="18" t="str">
        <f>IF('📝 إدخال البيانات'!I10&lt;&gt;"",TEXT('📝 إدخال البيانات'!I10,"HH:MM"),"—")</f>
        <v>16:00</v>
      </c>
      <c r="G18" s="18" t="str">
        <f>IF('📝 إدخال البيانات'!K10&gt;0,TEXT('📝 إدخال البيانات'!K10,"0.00"),"—")</f>
        <v>7.50</v>
      </c>
      <c r="H18" s="18" t="str">
        <f>'📝 إدخال البيانات'!N10</f>
        <v>حاضر</v>
      </c>
      <c r="I18" s="18" t="str">
        <f>IF('📝 إدخال البيانات'!N10="حاضر","ممتاز ✅",IF('📝 إدخال البيانات'!N10="متأخر","تأخير ⚠️",IF('📝 إدخال البيانات'!N10="غائب","غياب ❌",'📝 إدخال البيانات'!N10)))</f>
        <v>ممتاز ✅</v>
      </c>
      <c r="L18" s="15"/>
    </row>
    <row r="19" spans="1:12" ht="21.75" customHeight="1">
      <c r="A19" s="15"/>
      <c r="B19" s="17" t="str">
        <f>'📝 إدخال البيانات'!B11</f>
        <v>EMP007</v>
      </c>
      <c r="C19" s="17" t="str">
        <f>'📝 إدخال البيانات'!C11</f>
        <v>فيصل سلطان العتيبي</v>
      </c>
      <c r="D19" s="17" t="str">
        <f>'📝 إدخال البيانات'!D11</f>
        <v>العمليات</v>
      </c>
      <c r="E19" s="17" t="str">
        <f>IF('📝 إدخال البيانات'!H11&lt;&gt;"",TEXT('📝 إدخال البيانات'!H11,"HH:MM"),"—")</f>
        <v>07:30</v>
      </c>
      <c r="F19" s="17" t="str">
        <f>IF('📝 إدخال البيانات'!I11&lt;&gt;"",TEXT('📝 إدخال البيانات'!I11,"HH:MM"),"—")</f>
        <v>16:00</v>
      </c>
      <c r="G19" s="17" t="str">
        <f>IF('📝 إدخال البيانات'!K11&gt;0,TEXT('📝 إدخال البيانات'!K11,"0.00"),"—")</f>
        <v>7.50</v>
      </c>
      <c r="H19" s="17" t="str">
        <f>'📝 إدخال البيانات'!N11</f>
        <v>إجازة</v>
      </c>
      <c r="I19" s="17" t="str">
        <f>IF('📝 إدخال البيانات'!N11="حاضر","ممتاز ✅",IF('📝 إدخال البيانات'!N11="متأخر","تأخير ⚠️",IF('📝 إدخال البيانات'!N11="غائب","غياب ❌",'📝 إدخال البيانات'!N11)))</f>
        <v>إجازة</v>
      </c>
      <c r="L19" s="15"/>
    </row>
    <row r="20" spans="1:12" ht="21.75" customHeight="1">
      <c r="A20" s="15"/>
      <c r="B20" s="18" t="str">
        <f>'📝 إدخال البيانات'!B12</f>
        <v>EMP008</v>
      </c>
      <c r="C20" s="18" t="str">
        <f>'📝 إدخال البيانات'!C12</f>
        <v>ريم ناصر الحربي</v>
      </c>
      <c r="D20" s="18" t="str">
        <f>'📝 إدخال البيانات'!D12</f>
        <v>الموارد البشرية</v>
      </c>
      <c r="E20" s="18" t="str">
        <f>IF('📝 إدخال البيانات'!H12&lt;&gt;"",TEXT('📝 إدخال البيانات'!H12,"HH:MM"),"—")</f>
        <v>09:00</v>
      </c>
      <c r="F20" s="18" t="str">
        <f>IF('📝 إدخال البيانات'!I12&lt;&gt;"",TEXT('📝 إدخال البيانات'!I12,"HH:MM"),"—")</f>
        <v>16:00</v>
      </c>
      <c r="G20" s="18" t="str">
        <f>IF('📝 إدخال البيانات'!K12&gt;0,TEXT('📝 إدخال البيانات'!K12,"0.00"),"—")</f>
        <v>6.00</v>
      </c>
      <c r="H20" s="18" t="str">
        <f>'📝 إدخال البيانات'!N12</f>
        <v>مستأذن</v>
      </c>
      <c r="I20" s="18" t="str">
        <f>IF('📝 إدخال البيانات'!N12="حاضر","ممتاز ✅",IF('📝 إدخال البيانات'!N12="متأخر","تأخير ⚠️",IF('📝 إدخال البيانات'!N12="غائب","غياب ❌",'📝 إدخال البيانات'!N12)))</f>
        <v>مستأذن</v>
      </c>
      <c r="L20" s="15"/>
    </row>
    <row r="21" spans="1:12" ht="21.75" customHeight="1">
      <c r="A21" s="15"/>
      <c r="B21" s="17" t="str">
        <f>'📝 إدخال البيانات'!B13</f>
        <v>EMP009</v>
      </c>
      <c r="C21" s="17" t="str">
        <f>'📝 إدخال البيانات'!C13</f>
        <v>عمر سعيد البقمي</v>
      </c>
      <c r="D21" s="17" t="str">
        <f>'📝 إدخال البيانات'!D13</f>
        <v>تقنية المعلومات</v>
      </c>
      <c r="E21" s="17" t="str">
        <f>IF('📝 إدخال البيانات'!H13&lt;&gt;"",TEXT('📝 إدخال البيانات'!H13,"HH:MM"),"—")</f>
        <v>07:30</v>
      </c>
      <c r="F21" s="17" t="str">
        <f>IF('📝 إدخال البيانات'!I13&lt;&gt;"",TEXT('📝 إدخال البيانات'!I13,"HH:MM"),"—")</f>
        <v>16:00</v>
      </c>
      <c r="G21" s="17" t="str">
        <f>IF('📝 إدخال البيانات'!K13&gt;0,TEXT('📝 إدخال البيانات'!K13,"0.00"),"—")</f>
        <v>7.50</v>
      </c>
      <c r="H21" s="17" t="str">
        <f>'📝 إدخال البيانات'!N13</f>
        <v>عمل عن بعد</v>
      </c>
      <c r="I21" s="17" t="str">
        <f>IF('📝 إدخال البيانات'!N13="حاضر","ممتاز ✅",IF('📝 إدخال البيانات'!N13="متأخر","تأخير ⚠️",IF('📝 إدخال البيانات'!N13="غائب","غياب ❌",'📝 إدخال البيانات'!N13)))</f>
        <v>عمل عن بعد</v>
      </c>
      <c r="L21" s="15"/>
    </row>
    <row r="22" spans="1:12" ht="21.75" customHeight="1">
      <c r="A22" s="15"/>
      <c r="B22" s="18" t="str">
        <f>'📝 إدخال البيانات'!B14</f>
        <v>EMP010</v>
      </c>
      <c r="C22" s="18" t="str">
        <f>'📝 إدخال البيانات'!C14</f>
        <v>هند محمد السبيعي</v>
      </c>
      <c r="D22" s="18" t="str">
        <f>'📝 إدخال البيانات'!D14</f>
        <v>المالية والمحاسبة</v>
      </c>
      <c r="E22" s="18" t="str">
        <f>IF('📝 إدخال البيانات'!H14&lt;&gt;"",TEXT('📝 إدخال البيانات'!H14,"HH:MM"),"—")</f>
        <v>08:00</v>
      </c>
      <c r="F22" s="18" t="str">
        <f>IF('📝 إدخال البيانات'!I14&lt;&gt;"",TEXT('📝 إدخال البيانات'!I14,"HH:MM"),"—")</f>
        <v>16:00</v>
      </c>
      <c r="G22" s="18" t="str">
        <f>IF('📝 إدخال البيانات'!K14&gt;0,TEXT('📝 إدخال البيانات'!K14,"0.00"),"—")</f>
        <v>7.00</v>
      </c>
      <c r="H22" s="18" t="str">
        <f>'📝 إدخال البيانات'!N14</f>
        <v>متأخر</v>
      </c>
      <c r="I22" s="18" t="str">
        <f>IF('📝 إدخال البيانات'!N14="حاضر","ممتاز ✅",IF('📝 إدخال البيانات'!N14="متأخر","تأخير ⚠️",IF('📝 إدخال البيانات'!N14="غائب","غياب ❌",'📝 إدخال البيانات'!N14)))</f>
        <v>تأخير ⚠️</v>
      </c>
      <c r="L22" s="15"/>
    </row>
    <row r="23" spans="1:12" ht="21.75" customHeight="1">
      <c r="A23" s="15"/>
      <c r="B23" s="17" t="str">
        <f>'📝 إدخال البيانات'!B15</f>
        <v>EMP011</v>
      </c>
      <c r="C23" s="17" t="str">
        <f>'📝 إدخال البيانات'!C15</f>
        <v>تركي عبدالله الرشيدي</v>
      </c>
      <c r="D23" s="17" t="str">
        <f>'📝 إدخال البيانات'!D15</f>
        <v>المبيعات والتسويق</v>
      </c>
      <c r="E23" s="17" t="str">
        <f>IF('📝 إدخال البيانات'!H15&lt;&gt;"",TEXT('📝 إدخال البيانات'!H15,"HH:MM"),"—")</f>
        <v>07:30</v>
      </c>
      <c r="F23" s="17" t="str">
        <f>IF('📝 إدخال البيانات'!I15&lt;&gt;"",TEXT('📝 إدخال البيانات'!I15,"HH:MM"),"—")</f>
        <v>16:00</v>
      </c>
      <c r="G23" s="17" t="str">
        <f>IF('📝 إدخال البيانات'!K15&gt;0,TEXT('📝 إدخال البيانات'!K15,"0.00"),"—")</f>
        <v>7.50</v>
      </c>
      <c r="H23" s="17" t="str">
        <f>'📝 إدخال البيانات'!N15</f>
        <v>حاضر</v>
      </c>
      <c r="I23" s="17" t="str">
        <f>IF('📝 إدخال البيانات'!N15="حاضر","ممتاز ✅",IF('📝 إدخال البيانات'!N15="متأخر","تأخير ⚠️",IF('📝 إدخال البيانات'!N15="غائب","غياب ❌",'📝 إدخال البيانات'!N15)))</f>
        <v>ممتاز ✅</v>
      </c>
      <c r="L23" s="15"/>
    </row>
    <row r="24" spans="1:12" ht="21.75" customHeight="1">
      <c r="A24" s="15"/>
      <c r="B24" s="18" t="str">
        <f>'📝 إدخال البيانات'!B16</f>
        <v>EMP012</v>
      </c>
      <c r="C24" s="18" t="str">
        <f>'📝 إدخال البيانات'!C16</f>
        <v>لطيفة سعد المطيري</v>
      </c>
      <c r="D24" s="18" t="str">
        <f>'📝 إدخال البيانات'!D16</f>
        <v>القانونية</v>
      </c>
      <c r="E24" s="18" t="str">
        <f>IF('📝 إدخال البيانات'!H16&lt;&gt;"",TEXT('📝 إدخال البيانات'!H16,"HH:MM"),"—")</f>
        <v>07:30</v>
      </c>
      <c r="F24" s="18" t="str">
        <f>IF('📝 إدخال البيانات'!I16&lt;&gt;"",TEXT('📝 إدخال البيانات'!I16,"HH:MM"),"—")</f>
        <v>16:00</v>
      </c>
      <c r="G24" s="18" t="str">
        <f>IF('📝 إدخال البيانات'!K16&gt;0,TEXT('📝 إدخال البيانات'!K16,"0.00"),"—")</f>
        <v>7.50</v>
      </c>
      <c r="H24" s="18" t="str">
        <f>'📝 إدخال البيانات'!N16</f>
        <v>حاضر</v>
      </c>
      <c r="I24" s="18" t="str">
        <f>IF('📝 إدخال البيانات'!N16="حاضر","ممتاز ✅",IF('📝 إدخال البيانات'!N16="متأخر","تأخير ⚠️",IF('📝 إدخال البيانات'!N16="غائب","غياب ❌",'📝 إدخال البيانات'!N16)))</f>
        <v>ممتاز ✅</v>
      </c>
      <c r="L24" s="15"/>
    </row>
    <row r="25" spans="1:12" ht="21.75" customHeight="1">
      <c r="A25" s="15"/>
      <c r="B25" s="17" t="str">
        <f>'📝 إدخال البيانات'!B17</f>
        <v>EMP013</v>
      </c>
      <c r="C25" s="17" t="str">
        <f>'📝 إدخال البيانات'!C17</f>
        <v>بندر فهد الأحمدي</v>
      </c>
      <c r="D25" s="17" t="str">
        <f>'📝 إدخال البيانات'!D17</f>
        <v>العمليات</v>
      </c>
      <c r="E25" s="17" t="str">
        <f>IF('📝 إدخال البيانات'!H17&lt;&gt;"",TEXT('📝 إدخال البيانات'!H17,"HH:MM"),"—")</f>
        <v>07:45</v>
      </c>
      <c r="F25" s="17" t="str">
        <f>IF('📝 إدخال البيانات'!I17&lt;&gt;"",TEXT('📝 إدخال البيانات'!I17,"HH:MM"),"—")</f>
        <v>16:00</v>
      </c>
      <c r="G25" s="17" t="str">
        <f>IF('📝 إدخال البيانات'!K17&gt;0,TEXT('📝 إدخال البيانات'!K17,"0.00"),"—")</f>
        <v>7.25</v>
      </c>
      <c r="H25" s="17" t="str">
        <f>'📝 إدخال البيانات'!N17</f>
        <v>متأخر</v>
      </c>
      <c r="I25" s="17" t="str">
        <f>IF('📝 إدخال البيانات'!N17="حاضر","ممتاز ✅",IF('📝 إدخال البيانات'!N17="متأخر","تأخير ⚠️",IF('📝 إدخال البيانات'!N17="غائب","غياب ❌",'📝 إدخال البيانات'!N17)))</f>
        <v>تأخير ⚠️</v>
      </c>
      <c r="L25" s="15"/>
    </row>
    <row r="26" spans="1:12" ht="21.75" customHeight="1">
      <c r="A26" s="15"/>
      <c r="B26" s="18" t="str">
        <f>'📝 إدخال البيانات'!B18</f>
        <v>EMP014</v>
      </c>
      <c r="C26" s="18" t="str">
        <f>'📝 إدخال البيانات'!C18</f>
        <v>شيماء يوسف المالكي</v>
      </c>
      <c r="D26" s="18" t="str">
        <f>'📝 إدخال البيانات'!D18</f>
        <v>التطوير والجودة</v>
      </c>
      <c r="E26" s="18" t="str">
        <f>IF('📝 إدخال البيانات'!H18&lt;&gt;"",TEXT('📝 إدخال البيانات'!H18,"HH:MM"),"—")</f>
        <v>07:30</v>
      </c>
      <c r="F26" s="18" t="str">
        <f>IF('📝 إدخال البيانات'!I18&lt;&gt;"",TEXT('📝 إدخال البيانات'!I18,"HH:MM"),"—")</f>
        <v>16:00</v>
      </c>
      <c r="G26" s="18" t="str">
        <f>IF('📝 إدخال البيانات'!K18&gt;0,TEXT('📝 إدخال البيانات'!K18,"0.00"),"—")</f>
        <v>7.50</v>
      </c>
      <c r="H26" s="18" t="str">
        <f>'📝 إدخال البيانات'!N18</f>
        <v>حاضر</v>
      </c>
      <c r="I26" s="18" t="str">
        <f>IF('📝 إدخال البيانات'!N18="حاضر","ممتاز ✅",IF('📝 إدخال البيانات'!N18="متأخر","تأخير ⚠️",IF('📝 إدخال البيانات'!N18="غائب","غياب ❌",'📝 إدخال البيانات'!N18)))</f>
        <v>ممتاز ✅</v>
      </c>
      <c r="L26" s="15"/>
    </row>
    <row r="27" spans="1:12" ht="21.75" customHeight="1">
      <c r="A27" s="15"/>
      <c r="B27" s="17" t="str">
        <f>'📝 إدخال البيانات'!B20</f>
        <v>EMP016</v>
      </c>
      <c r="C27" s="17" t="str">
        <f>'📝 إدخال البيانات'!C20</f>
        <v>ثامر الشهري</v>
      </c>
      <c r="D27" s="17" t="str">
        <f>'📝 إدخال البيانات'!D20</f>
        <v>الموارد البشرية</v>
      </c>
      <c r="E27" s="17" t="str">
        <f>IF('📝 إدخال البيانات'!H20&lt;&gt;"",TEXT('📝 إدخال البيانات'!H20,"HH:MM"),"—")</f>
        <v>08:00</v>
      </c>
      <c r="F27" s="17" t="str">
        <f>IF('📝 إدخال البيانات'!I20&lt;&gt;"",TEXT('📝 إدخال البيانات'!I20,"HH:MM"),"—")</f>
        <v>05:00</v>
      </c>
      <c r="G27" s="17" t="str">
        <f>IF('📝 إدخال البيانات'!K20&gt;0,TEXT('📝 إدخال البيانات'!K20,"0.00"),"—")</f>
        <v>8 ساعات</v>
      </c>
      <c r="H27" s="17" t="str">
        <f>'📝 إدخال البيانات'!N20</f>
        <v>حاضر</v>
      </c>
      <c r="I27" s="17" t="str">
        <f>IF('📝 إدخال البيانات'!N20="حاضر","ممتاز ✅",IF('📝 إدخال البيانات'!N20="متأخر","تأخير ⚠️",IF('📝 إدخال البيانات'!N20="غائب","غياب ❌",'📝 إدخال البيانات'!N20)))</f>
        <v>ممتاز ✅</v>
      </c>
      <c r="L27" s="15"/>
    </row>
    <row r="28" spans="1:12" ht="15.75" customHeight="1">
      <c r="A28" s="15"/>
      <c r="B28" s="109" t="s">
        <v>20</v>
      </c>
      <c r="C28" s="109"/>
      <c r="D28" s="109"/>
      <c r="E28" s="109"/>
      <c r="F28" s="109"/>
      <c r="G28" s="109"/>
      <c r="H28" s="109"/>
      <c r="I28" s="109"/>
      <c r="J28" s="109"/>
      <c r="K28" s="109"/>
      <c r="L28" s="15"/>
    </row>
    <row r="29" spans="1:12" ht="6" customHeight="1">
      <c r="A29" s="15"/>
      <c r="L29" s="15"/>
    </row>
    <row r="30" spans="1:12" ht="34.5" customHeight="1">
      <c r="A30" s="110" t="s">
        <v>21</v>
      </c>
      <c r="B30" s="110"/>
      <c r="C30" s="110"/>
      <c r="D30" s="110"/>
      <c r="E30" s="110"/>
      <c r="F30" s="110"/>
      <c r="G30" s="110"/>
      <c r="H30" s="110"/>
      <c r="I30" s="110"/>
      <c r="J30" s="110"/>
      <c r="K30" s="110"/>
      <c r="L30" s="110"/>
    </row>
  </sheetData>
  <mergeCells count="24">
    <mergeCell ref="B11:K11"/>
    <mergeCell ref="B28:K28"/>
    <mergeCell ref="A30:L30"/>
    <mergeCell ref="B8:C8"/>
    <mergeCell ref="D8:E8"/>
    <mergeCell ref="F8:H8"/>
    <mergeCell ref="I8:K8"/>
    <mergeCell ref="B9:C9"/>
    <mergeCell ref="D9:E9"/>
    <mergeCell ref="F9:H9"/>
    <mergeCell ref="I9:K9"/>
    <mergeCell ref="B6:C6"/>
    <mergeCell ref="D6:E6"/>
    <mergeCell ref="F6:G6"/>
    <mergeCell ref="H6:I6"/>
    <mergeCell ref="J6:K6"/>
    <mergeCell ref="A2:L2"/>
    <mergeCell ref="B4:F4"/>
    <mergeCell ref="G4:K4"/>
    <mergeCell ref="B5:C5"/>
    <mergeCell ref="D5:E5"/>
    <mergeCell ref="F5:G5"/>
    <mergeCell ref="H5:I5"/>
    <mergeCell ref="J5:K5"/>
  </mergeCells>
  <pageMargins left="0.5" right="0.5" top="0.75" bottom="0.75" header="0.511811023622047" footer="0.511811023622047"/>
  <pageSetup orientation="landscape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6B00"/>
    <pageSetUpPr fitToPage="1"/>
  </sheetPr>
  <dimension ref="A1:E39"/>
  <sheetViews>
    <sheetView showGridLines="0" rightToLeft="1" zoomScaleNormal="100" workbookViewId="0">
      <selection activeCell="E5" sqref="E5"/>
    </sheetView>
  </sheetViews>
  <sheetFormatPr defaultColWidth="8.6640625" defaultRowHeight="14.4"/>
  <cols>
    <col min="1" max="1" width="4" customWidth="1"/>
    <col min="2" max="2" width="32" customWidth="1"/>
    <col min="3" max="3" width="22" customWidth="1"/>
    <col min="4" max="4" width="32" customWidth="1"/>
    <col min="5" max="5" width="22" customWidth="1"/>
  </cols>
  <sheetData>
    <row r="1" spans="1:5" ht="27.75" customHeight="1"/>
    <row r="2" spans="1:5" ht="64.5" customHeight="1">
      <c r="A2" s="111" t="s">
        <v>22</v>
      </c>
      <c r="B2" s="111"/>
      <c r="C2" s="111"/>
      <c r="D2" s="111"/>
      <c r="E2" s="111"/>
    </row>
    <row r="3" spans="1:5" ht="27.75" customHeight="1"/>
    <row r="4" spans="1:5" ht="27.75" customHeight="1">
      <c r="A4" s="112" t="s">
        <v>23</v>
      </c>
      <c r="B4" s="112"/>
      <c r="C4" s="112"/>
      <c r="D4" s="112"/>
      <c r="E4" s="112"/>
    </row>
    <row r="5" spans="1:5" ht="27.75" customHeight="1">
      <c r="B5" s="19" t="s">
        <v>24</v>
      </c>
      <c r="C5" s="118">
        <v>0.33333333333333331</v>
      </c>
      <c r="D5" s="19" t="s">
        <v>26</v>
      </c>
      <c r="E5" s="20" t="s">
        <v>27</v>
      </c>
    </row>
    <row r="6" spans="1:5" ht="27.75" customHeight="1">
      <c r="B6" s="19" t="s">
        <v>28</v>
      </c>
      <c r="C6" s="20">
        <v>8</v>
      </c>
      <c r="D6" s="19" t="s">
        <v>29</v>
      </c>
      <c r="E6" s="20">
        <v>60</v>
      </c>
    </row>
    <row r="7" spans="1:5" ht="27.75" customHeight="1">
      <c r="B7" s="19" t="s">
        <v>30</v>
      </c>
      <c r="C7" s="20">
        <v>15</v>
      </c>
      <c r="D7" s="19" t="s">
        <v>31</v>
      </c>
      <c r="E7" s="20">
        <v>3</v>
      </c>
    </row>
    <row r="8" spans="1:5" ht="27.75" customHeight="1">
      <c r="B8" s="19" t="s">
        <v>32</v>
      </c>
      <c r="C8" s="20">
        <v>5</v>
      </c>
      <c r="D8" s="19" t="s">
        <v>33</v>
      </c>
      <c r="E8" s="20">
        <v>21</v>
      </c>
    </row>
    <row r="9" spans="1:5" ht="27.75" customHeight="1"/>
    <row r="10" spans="1:5" ht="27.75" customHeight="1">
      <c r="A10" s="113" t="s">
        <v>34</v>
      </c>
      <c r="B10" s="113"/>
      <c r="C10" s="113"/>
      <c r="D10" s="113" t="s">
        <v>35</v>
      </c>
      <c r="E10" s="113"/>
    </row>
    <row r="11" spans="1:5" ht="27.75" customHeight="1">
      <c r="B11" s="21" t="s">
        <v>36</v>
      </c>
      <c r="C11" s="22">
        <v>1</v>
      </c>
      <c r="D11" s="23" t="s">
        <v>37</v>
      </c>
      <c r="E11" s="24" t="s">
        <v>38</v>
      </c>
    </row>
    <row r="12" spans="1:5" ht="27.75" customHeight="1">
      <c r="B12" s="25" t="s">
        <v>39</v>
      </c>
      <c r="C12" s="26">
        <v>2</v>
      </c>
      <c r="D12" s="27" t="s">
        <v>40</v>
      </c>
      <c r="E12" s="28" t="s">
        <v>41</v>
      </c>
    </row>
    <row r="13" spans="1:5" ht="27.75" customHeight="1">
      <c r="B13" s="21" t="s">
        <v>42</v>
      </c>
      <c r="C13" s="22">
        <v>3</v>
      </c>
      <c r="D13" s="29" t="s">
        <v>43</v>
      </c>
      <c r="E13" s="30" t="s">
        <v>44</v>
      </c>
    </row>
    <row r="14" spans="1:5" ht="27.75" customHeight="1">
      <c r="B14" s="25" t="s">
        <v>45</v>
      </c>
      <c r="C14" s="26">
        <v>4</v>
      </c>
      <c r="D14" s="31" t="s">
        <v>46</v>
      </c>
      <c r="E14" s="32" t="s">
        <v>47</v>
      </c>
    </row>
    <row r="15" spans="1:5" ht="27.75" customHeight="1">
      <c r="B15" s="21" t="s">
        <v>48</v>
      </c>
      <c r="C15" s="22">
        <v>5</v>
      </c>
      <c r="D15" s="33" t="s">
        <v>49</v>
      </c>
      <c r="E15" s="34" t="s">
        <v>50</v>
      </c>
    </row>
    <row r="16" spans="1:5" ht="27.75" customHeight="1">
      <c r="B16" s="25" t="s">
        <v>51</v>
      </c>
      <c r="C16" s="26">
        <v>6</v>
      </c>
      <c r="D16" s="35" t="s">
        <v>52</v>
      </c>
      <c r="E16" s="36" t="s">
        <v>53</v>
      </c>
    </row>
    <row r="17" spans="2:3" ht="27.75" customHeight="1">
      <c r="B17" s="21" t="s">
        <v>54</v>
      </c>
      <c r="C17" s="22">
        <v>7</v>
      </c>
    </row>
    <row r="18" spans="2:3" ht="27.75" customHeight="1">
      <c r="B18" s="25" t="s">
        <v>55</v>
      </c>
      <c r="C18" s="26">
        <v>8</v>
      </c>
    </row>
    <row r="19" spans="2:3" ht="27.75" customHeight="1">
      <c r="B19" s="21" t="s">
        <v>56</v>
      </c>
      <c r="C19" s="22">
        <v>9</v>
      </c>
    </row>
    <row r="20" spans="2:3" ht="27.75" customHeight="1">
      <c r="B20" s="25" t="s">
        <v>57</v>
      </c>
      <c r="C20" s="26">
        <v>10</v>
      </c>
    </row>
    <row r="21" spans="2:3" ht="27.75" customHeight="1"/>
    <row r="22" spans="2:3" ht="27.75" customHeight="1"/>
    <row r="23" spans="2:3" ht="27.75" customHeight="1"/>
    <row r="24" spans="2:3" ht="27.75" customHeight="1"/>
    <row r="25" spans="2:3" ht="27.75" customHeight="1"/>
    <row r="26" spans="2:3" ht="27.75" customHeight="1"/>
    <row r="27" spans="2:3" ht="27.75" customHeight="1"/>
    <row r="28" spans="2:3" ht="27.75" customHeight="1"/>
    <row r="29" spans="2:3" ht="27.75" customHeight="1"/>
    <row r="30" spans="2:3" ht="27.75" customHeight="1"/>
    <row r="31" spans="2:3" ht="27.75" customHeight="1"/>
    <row r="32" spans="2:3" ht="27.75" customHeight="1"/>
    <row r="33" ht="27.75" customHeight="1"/>
    <row r="34" ht="27.75" customHeight="1"/>
    <row r="35" ht="27.75" customHeight="1"/>
    <row r="36" ht="27.75" customHeight="1"/>
    <row r="37" ht="27.75" customHeight="1"/>
    <row r="38" ht="27.75" customHeight="1"/>
    <row r="39" ht="27.75" customHeight="1"/>
  </sheetData>
  <mergeCells count="4">
    <mergeCell ref="A2:E2"/>
    <mergeCell ref="A4:E4"/>
    <mergeCell ref="A10:C10"/>
    <mergeCell ref="D10:E10"/>
  </mergeCells>
  <pageMargins left="0.5" right="0.5" top="0.75" bottom="0.75" header="0.511811023622047" footer="0.511811023622047"/>
  <pageSetup orientation="landscape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2D2D44"/>
    <pageSetUpPr fitToPage="1"/>
  </sheetPr>
  <dimension ref="A2:H19"/>
  <sheetViews>
    <sheetView showGridLines="0" rightToLeft="1" topLeftCell="A10" zoomScaleNormal="100" workbookViewId="0">
      <selection activeCell="C23" sqref="C23"/>
    </sheetView>
  </sheetViews>
  <sheetFormatPr defaultColWidth="8.6640625" defaultRowHeight="14.4"/>
  <cols>
    <col min="1" max="1" width="8" customWidth="1"/>
    <col min="2" max="2" width="24" customWidth="1"/>
    <col min="3" max="3" width="20" customWidth="1"/>
    <col min="4" max="4" width="22" customWidth="1"/>
    <col min="5" max="5" width="20" customWidth="1"/>
    <col min="6" max="6" width="14" customWidth="1"/>
    <col min="7" max="7" width="12" customWidth="1"/>
    <col min="8" max="8" width="22" customWidth="1"/>
  </cols>
  <sheetData>
    <row r="2" spans="1:8" ht="64.5" customHeight="1">
      <c r="A2" s="111" t="s">
        <v>58</v>
      </c>
      <c r="B2" s="111"/>
      <c r="C2" s="111"/>
      <c r="D2" s="111"/>
      <c r="E2" s="111"/>
      <c r="F2" s="111"/>
      <c r="G2" s="111"/>
      <c r="H2" s="111"/>
    </row>
    <row r="4" spans="1:8" ht="31.5" customHeight="1">
      <c r="A4" s="37" t="s">
        <v>12</v>
      </c>
      <c r="B4" s="37" t="s">
        <v>59</v>
      </c>
      <c r="C4" s="37" t="s">
        <v>14</v>
      </c>
      <c r="D4" s="37" t="s">
        <v>60</v>
      </c>
      <c r="E4" s="37" t="s">
        <v>61</v>
      </c>
      <c r="F4" s="37" t="s">
        <v>62</v>
      </c>
      <c r="G4" s="37" t="s">
        <v>18</v>
      </c>
      <c r="H4" s="37" t="s">
        <v>63</v>
      </c>
    </row>
    <row r="5" spans="1:8" ht="25.5" customHeight="1">
      <c r="A5" s="38" t="s">
        <v>64</v>
      </c>
      <c r="B5" s="39" t="s">
        <v>65</v>
      </c>
      <c r="C5" s="38" t="s">
        <v>36</v>
      </c>
      <c r="D5" s="38" t="s">
        <v>66</v>
      </c>
      <c r="E5" s="38" t="s">
        <v>67</v>
      </c>
      <c r="F5" s="38" t="s">
        <v>68</v>
      </c>
      <c r="G5" s="40" t="s">
        <v>69</v>
      </c>
      <c r="H5" s="38" t="s">
        <v>70</v>
      </c>
    </row>
    <row r="6" spans="1:8" ht="25.5" customHeight="1">
      <c r="A6" s="41" t="s">
        <v>71</v>
      </c>
      <c r="B6" s="42" t="s">
        <v>72</v>
      </c>
      <c r="C6" s="41" t="s">
        <v>39</v>
      </c>
      <c r="D6" s="41" t="s">
        <v>73</v>
      </c>
      <c r="E6" s="41" t="s">
        <v>65</v>
      </c>
      <c r="F6" s="41" t="s">
        <v>74</v>
      </c>
      <c r="G6" s="40" t="s">
        <v>69</v>
      </c>
      <c r="H6" s="41" t="s">
        <v>75</v>
      </c>
    </row>
    <row r="7" spans="1:8" ht="25.5" customHeight="1">
      <c r="A7" s="38" t="s">
        <v>76</v>
      </c>
      <c r="B7" s="39" t="s">
        <v>77</v>
      </c>
      <c r="C7" s="38" t="s">
        <v>42</v>
      </c>
      <c r="D7" s="38" t="s">
        <v>78</v>
      </c>
      <c r="E7" s="38" t="s">
        <v>65</v>
      </c>
      <c r="F7" s="38" t="s">
        <v>79</v>
      </c>
      <c r="G7" s="40" t="s">
        <v>69</v>
      </c>
      <c r="H7" s="38" t="s">
        <v>80</v>
      </c>
    </row>
    <row r="8" spans="1:8" ht="25.5" customHeight="1">
      <c r="A8" s="41" t="s">
        <v>81</v>
      </c>
      <c r="B8" s="42" t="s">
        <v>82</v>
      </c>
      <c r="C8" s="41" t="s">
        <v>45</v>
      </c>
      <c r="D8" s="41" t="s">
        <v>83</v>
      </c>
      <c r="E8" s="41" t="s">
        <v>84</v>
      </c>
      <c r="F8" s="41" t="s">
        <v>85</v>
      </c>
      <c r="G8" s="40" t="s">
        <v>69</v>
      </c>
      <c r="H8" s="41" t="s">
        <v>86</v>
      </c>
    </row>
    <row r="9" spans="1:8" ht="25.5" customHeight="1">
      <c r="A9" s="38" t="s">
        <v>87</v>
      </c>
      <c r="B9" s="39" t="s">
        <v>88</v>
      </c>
      <c r="C9" s="38" t="s">
        <v>48</v>
      </c>
      <c r="D9" s="38" t="s">
        <v>89</v>
      </c>
      <c r="E9" s="38" t="s">
        <v>65</v>
      </c>
      <c r="F9" s="38" t="s">
        <v>90</v>
      </c>
      <c r="G9" s="40" t="s">
        <v>69</v>
      </c>
      <c r="H9" s="38" t="s">
        <v>91</v>
      </c>
    </row>
    <row r="10" spans="1:8" ht="25.5" customHeight="1">
      <c r="A10" s="41" t="s">
        <v>92</v>
      </c>
      <c r="B10" s="42" t="s">
        <v>93</v>
      </c>
      <c r="C10" s="41" t="s">
        <v>51</v>
      </c>
      <c r="D10" s="41" t="s">
        <v>94</v>
      </c>
      <c r="E10" s="41" t="s">
        <v>95</v>
      </c>
      <c r="F10" s="41" t="s">
        <v>96</v>
      </c>
      <c r="G10" s="40" t="s">
        <v>69</v>
      </c>
      <c r="H10" s="41" t="s">
        <v>97</v>
      </c>
    </row>
    <row r="11" spans="1:8" ht="25.5" customHeight="1">
      <c r="A11" s="38" t="s">
        <v>98</v>
      </c>
      <c r="B11" s="39" t="s">
        <v>99</v>
      </c>
      <c r="C11" s="38" t="s">
        <v>54</v>
      </c>
      <c r="D11" s="38" t="s">
        <v>100</v>
      </c>
      <c r="E11" s="38" t="s">
        <v>101</v>
      </c>
      <c r="F11" s="38" t="s">
        <v>102</v>
      </c>
      <c r="G11" s="40" t="s">
        <v>69</v>
      </c>
      <c r="H11" s="38" t="s">
        <v>103</v>
      </c>
    </row>
    <row r="12" spans="1:8" ht="25.5" customHeight="1">
      <c r="A12" s="41" t="s">
        <v>104</v>
      </c>
      <c r="B12" s="42" t="s">
        <v>105</v>
      </c>
      <c r="C12" s="41" t="s">
        <v>39</v>
      </c>
      <c r="D12" s="41" t="s">
        <v>106</v>
      </c>
      <c r="E12" s="41" t="s">
        <v>95</v>
      </c>
      <c r="F12" s="41" t="s">
        <v>107</v>
      </c>
      <c r="G12" s="40" t="s">
        <v>69</v>
      </c>
      <c r="H12" s="41" t="s">
        <v>108</v>
      </c>
    </row>
    <row r="13" spans="1:8" ht="25.5" customHeight="1">
      <c r="A13" s="38" t="s">
        <v>109</v>
      </c>
      <c r="B13" s="39" t="s">
        <v>110</v>
      </c>
      <c r="C13" s="38" t="s">
        <v>45</v>
      </c>
      <c r="D13" s="38" t="s">
        <v>111</v>
      </c>
      <c r="E13" s="38" t="s">
        <v>65</v>
      </c>
      <c r="F13" s="38" t="s">
        <v>112</v>
      </c>
      <c r="G13" s="40" t="s">
        <v>69</v>
      </c>
      <c r="H13" s="38" t="s">
        <v>113</v>
      </c>
    </row>
    <row r="14" spans="1:8" ht="25.5" customHeight="1">
      <c r="A14" s="41" t="s">
        <v>114</v>
      </c>
      <c r="B14" s="42" t="s">
        <v>115</v>
      </c>
      <c r="C14" s="41" t="s">
        <v>42</v>
      </c>
      <c r="D14" s="41" t="s">
        <v>116</v>
      </c>
      <c r="E14" s="41" t="s">
        <v>101</v>
      </c>
      <c r="F14" s="41" t="s">
        <v>117</v>
      </c>
      <c r="G14" s="40" t="s">
        <v>69</v>
      </c>
      <c r="H14" s="41" t="s">
        <v>118</v>
      </c>
    </row>
    <row r="15" spans="1:8" ht="25.5" customHeight="1">
      <c r="A15" s="38" t="s">
        <v>119</v>
      </c>
      <c r="B15" s="39" t="s">
        <v>120</v>
      </c>
      <c r="C15" s="38" t="s">
        <v>48</v>
      </c>
      <c r="D15" s="38" t="s">
        <v>121</v>
      </c>
      <c r="E15" s="38" t="s">
        <v>122</v>
      </c>
      <c r="F15" s="38" t="s">
        <v>123</v>
      </c>
      <c r="G15" s="40" t="s">
        <v>69</v>
      </c>
      <c r="H15" s="38" t="s">
        <v>124</v>
      </c>
    </row>
    <row r="16" spans="1:8" ht="25.5" customHeight="1">
      <c r="A16" s="41" t="s">
        <v>125</v>
      </c>
      <c r="B16" s="42" t="s">
        <v>126</v>
      </c>
      <c r="C16" s="41" t="s">
        <v>55</v>
      </c>
      <c r="D16" s="41" t="s">
        <v>127</v>
      </c>
      <c r="E16" s="41" t="s">
        <v>65</v>
      </c>
      <c r="F16" s="41" t="s">
        <v>128</v>
      </c>
      <c r="G16" s="40" t="s">
        <v>69</v>
      </c>
      <c r="H16" s="41" t="s">
        <v>129</v>
      </c>
    </row>
    <row r="17" spans="1:8" ht="25.5" customHeight="1">
      <c r="A17" s="38" t="s">
        <v>130</v>
      </c>
      <c r="B17" s="39" t="s">
        <v>131</v>
      </c>
      <c r="C17" s="38" t="s">
        <v>54</v>
      </c>
      <c r="D17" s="38" t="s">
        <v>132</v>
      </c>
      <c r="E17" s="38" t="s">
        <v>133</v>
      </c>
      <c r="F17" s="38" t="s">
        <v>134</v>
      </c>
      <c r="G17" s="40" t="s">
        <v>69</v>
      </c>
      <c r="H17" s="38" t="s">
        <v>135</v>
      </c>
    </row>
    <row r="18" spans="1:8" ht="25.5" customHeight="1">
      <c r="A18" s="41" t="s">
        <v>136</v>
      </c>
      <c r="B18" s="42" t="s">
        <v>137</v>
      </c>
      <c r="C18" s="41" t="s">
        <v>56</v>
      </c>
      <c r="D18" s="41" t="s">
        <v>138</v>
      </c>
      <c r="E18" s="41" t="s">
        <v>65</v>
      </c>
      <c r="F18" s="41" t="s">
        <v>139</v>
      </c>
      <c r="G18" s="40" t="s">
        <v>69</v>
      </c>
      <c r="H18" s="41" t="s">
        <v>140</v>
      </c>
    </row>
    <row r="19" spans="1:8" ht="25.5" customHeight="1">
      <c r="A19" s="38" t="s">
        <v>141</v>
      </c>
      <c r="B19" s="39" t="s">
        <v>142</v>
      </c>
      <c r="C19" s="38" t="s">
        <v>57</v>
      </c>
      <c r="D19" s="38" t="s">
        <v>143</v>
      </c>
      <c r="E19" s="38" t="s">
        <v>101</v>
      </c>
      <c r="F19" s="38" t="s">
        <v>144</v>
      </c>
      <c r="G19" s="40" t="s">
        <v>69</v>
      </c>
      <c r="H19" s="38" t="s">
        <v>145</v>
      </c>
    </row>
  </sheetData>
  <mergeCells count="1">
    <mergeCell ref="A2:H2"/>
  </mergeCells>
  <pageMargins left="0.5" right="0.5" top="0.75" bottom="0.75" header="0.511811023622047" footer="0.511811023622047"/>
  <pageSetup orientation="landscape" horizontalDpi="300" verticalDpi="30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6B00"/>
    <pageSetUpPr fitToPage="1"/>
  </sheetPr>
  <dimension ref="A2:O22"/>
  <sheetViews>
    <sheetView showGridLines="0" rightToLeft="1" zoomScaleNormal="100" workbookViewId="0">
      <pane ySplit="4" topLeftCell="A14" activePane="bottomLeft" state="frozen"/>
      <selection pane="bottomLeft" activeCell="B21" sqref="B21"/>
    </sheetView>
  </sheetViews>
  <sheetFormatPr defaultColWidth="8.6640625" defaultRowHeight="14.4"/>
  <cols>
    <col min="1" max="1" width="5" customWidth="1"/>
    <col min="2" max="2" width="12" customWidth="1"/>
    <col min="3" max="3" width="22" customWidth="1"/>
    <col min="4" max="4" width="18" customWidth="1"/>
    <col min="5" max="5" width="20" customWidth="1"/>
    <col min="6" max="6" width="18" customWidth="1"/>
    <col min="7" max="7" width="13" customWidth="1"/>
    <col min="8" max="9" width="11" customWidth="1"/>
    <col min="10" max="10" width="10" customWidth="1"/>
    <col min="11" max="11" width="13" customWidth="1"/>
    <col min="12" max="13" width="12" customWidth="1"/>
    <col min="14" max="14" width="14" customWidth="1"/>
    <col min="15" max="15" width="18" customWidth="1"/>
  </cols>
  <sheetData>
    <row r="2" spans="1:15" ht="64.5" customHeight="1">
      <c r="A2" s="111" t="s">
        <v>146</v>
      </c>
      <c r="B2" s="111"/>
      <c r="C2" s="111"/>
      <c r="D2" s="111"/>
      <c r="E2" s="111"/>
      <c r="F2" s="111"/>
      <c r="G2" s="111"/>
      <c r="H2" s="111"/>
      <c r="I2" s="111"/>
      <c r="J2" s="111"/>
      <c r="K2" s="111"/>
      <c r="L2" s="111"/>
      <c r="M2" s="111"/>
      <c r="N2" s="111"/>
      <c r="O2" s="111"/>
    </row>
    <row r="4" spans="1:15" ht="36" customHeight="1">
      <c r="A4" s="16" t="s">
        <v>147</v>
      </c>
      <c r="B4" s="16" t="s">
        <v>12</v>
      </c>
      <c r="C4" s="16" t="s">
        <v>59</v>
      </c>
      <c r="D4" s="16" t="s">
        <v>14</v>
      </c>
      <c r="E4" s="16" t="s">
        <v>60</v>
      </c>
      <c r="F4" s="16" t="s">
        <v>61</v>
      </c>
      <c r="G4" s="16" t="s">
        <v>148</v>
      </c>
      <c r="H4" s="16" t="s">
        <v>15</v>
      </c>
      <c r="I4" s="16" t="s">
        <v>16</v>
      </c>
      <c r="J4" s="16" t="s">
        <v>149</v>
      </c>
      <c r="K4" s="16" t="s">
        <v>150</v>
      </c>
      <c r="L4" s="16" t="s">
        <v>151</v>
      </c>
      <c r="M4" s="16" t="s">
        <v>152</v>
      </c>
      <c r="N4" s="16" t="s">
        <v>18</v>
      </c>
      <c r="O4" s="16" t="s">
        <v>153</v>
      </c>
    </row>
    <row r="5" spans="1:15" ht="25.5" customHeight="1">
      <c r="A5" s="43">
        <v>1</v>
      </c>
      <c r="B5" s="38" t="s">
        <v>64</v>
      </c>
      <c r="C5" s="39" t="s">
        <v>65</v>
      </c>
      <c r="D5" s="38" t="s">
        <v>36</v>
      </c>
      <c r="E5" s="38" t="s">
        <v>66</v>
      </c>
      <c r="F5" s="38" t="s">
        <v>67</v>
      </c>
      <c r="G5" s="44">
        <v>46149</v>
      </c>
      <c r="H5" s="38" t="s">
        <v>154</v>
      </c>
      <c r="I5" s="38" t="s">
        <v>155</v>
      </c>
      <c r="J5" s="38">
        <v>60</v>
      </c>
      <c r="K5" s="45">
        <f t="shared" ref="K5:K18" si="0">IF(AND(H5&lt;&gt;"",I5&lt;&gt;""),MAX(0,ROUND((I5-H5)*24-J5/60,2)),0)</f>
        <v>7.67</v>
      </c>
      <c r="L5" s="46">
        <f t="shared" ref="L5:L18" si="1">IF(AND(H5&lt;&gt;"",N5="متأخر"),MAX(0,ROUND((H5-TIMEVALUE("07:30"))*1440,0)),0)</f>
        <v>0</v>
      </c>
      <c r="M5" s="47">
        <f t="shared" ref="M5:M18" si="2">IF(K5&gt;8,ROUND(K5-8,2),0)</f>
        <v>0</v>
      </c>
      <c r="N5" s="40" t="s">
        <v>37</v>
      </c>
      <c r="O5" s="48"/>
    </row>
    <row r="6" spans="1:15" ht="25.5" customHeight="1">
      <c r="A6" s="43">
        <v>2</v>
      </c>
      <c r="B6" s="41" t="s">
        <v>71</v>
      </c>
      <c r="C6" s="42" t="s">
        <v>72</v>
      </c>
      <c r="D6" s="41" t="s">
        <v>39</v>
      </c>
      <c r="E6" s="41" t="s">
        <v>73</v>
      </c>
      <c r="F6" s="41" t="s">
        <v>156</v>
      </c>
      <c r="G6" s="49">
        <v>46149</v>
      </c>
      <c r="H6" s="41" t="s">
        <v>25</v>
      </c>
      <c r="I6" s="41" t="s">
        <v>27</v>
      </c>
      <c r="J6" s="41">
        <v>60</v>
      </c>
      <c r="K6" s="45">
        <f t="shared" si="0"/>
        <v>7.5</v>
      </c>
      <c r="L6" s="50">
        <f t="shared" si="1"/>
        <v>0</v>
      </c>
      <c r="M6" s="51">
        <f t="shared" si="2"/>
        <v>0</v>
      </c>
      <c r="N6" s="40" t="s">
        <v>37</v>
      </c>
      <c r="O6" s="52"/>
    </row>
    <row r="7" spans="1:15" ht="25.5" customHeight="1">
      <c r="A7" s="43">
        <v>3</v>
      </c>
      <c r="B7" s="38" t="s">
        <v>76</v>
      </c>
      <c r="C7" s="39" t="s">
        <v>77</v>
      </c>
      <c r="D7" s="38" t="s">
        <v>42</v>
      </c>
      <c r="E7" s="38" t="s">
        <v>78</v>
      </c>
      <c r="F7" s="38" t="s">
        <v>156</v>
      </c>
      <c r="G7" s="44">
        <v>46149</v>
      </c>
      <c r="H7" s="38" t="s">
        <v>157</v>
      </c>
      <c r="I7" s="38" t="s">
        <v>27</v>
      </c>
      <c r="J7" s="38">
        <v>60</v>
      </c>
      <c r="K7" s="45">
        <f t="shared" si="0"/>
        <v>7.08</v>
      </c>
      <c r="L7" s="46">
        <f t="shared" si="1"/>
        <v>25</v>
      </c>
      <c r="M7" s="47">
        <f t="shared" si="2"/>
        <v>0</v>
      </c>
      <c r="N7" s="53" t="s">
        <v>43</v>
      </c>
      <c r="O7" s="48"/>
    </row>
    <row r="8" spans="1:15" ht="25.5" customHeight="1">
      <c r="A8" s="43">
        <v>4</v>
      </c>
      <c r="B8" s="41" t="s">
        <v>81</v>
      </c>
      <c r="C8" s="42" t="s">
        <v>82</v>
      </c>
      <c r="D8" s="41" t="s">
        <v>45</v>
      </c>
      <c r="E8" s="41" t="s">
        <v>83</v>
      </c>
      <c r="F8" s="41" t="s">
        <v>84</v>
      </c>
      <c r="G8" s="49">
        <v>46149</v>
      </c>
      <c r="H8" s="41" t="s">
        <v>25</v>
      </c>
      <c r="I8" s="41" t="s">
        <v>158</v>
      </c>
      <c r="J8" s="41">
        <v>60</v>
      </c>
      <c r="K8" s="45">
        <f t="shared" si="0"/>
        <v>10</v>
      </c>
      <c r="L8" s="50">
        <f t="shared" si="1"/>
        <v>0</v>
      </c>
      <c r="M8" s="51">
        <f t="shared" si="2"/>
        <v>2</v>
      </c>
      <c r="N8" s="40" t="s">
        <v>37</v>
      </c>
      <c r="O8" s="52"/>
    </row>
    <row r="9" spans="1:15" ht="25.5" customHeight="1">
      <c r="A9" s="43">
        <v>5</v>
      </c>
      <c r="B9" s="38" t="s">
        <v>87</v>
      </c>
      <c r="C9" s="39" t="s">
        <v>88</v>
      </c>
      <c r="D9" s="38" t="s">
        <v>48</v>
      </c>
      <c r="E9" s="38" t="s">
        <v>89</v>
      </c>
      <c r="F9" s="38" t="s">
        <v>156</v>
      </c>
      <c r="G9" s="44">
        <v>46149</v>
      </c>
      <c r="H9" s="38"/>
      <c r="I9" s="38"/>
      <c r="J9" s="38">
        <v>60</v>
      </c>
      <c r="K9" s="45">
        <f t="shared" si="0"/>
        <v>0</v>
      </c>
      <c r="L9" s="46">
        <f t="shared" si="1"/>
        <v>0</v>
      </c>
      <c r="M9" s="47">
        <f t="shared" si="2"/>
        <v>0</v>
      </c>
      <c r="N9" s="54" t="s">
        <v>40</v>
      </c>
      <c r="O9" s="48"/>
    </row>
    <row r="10" spans="1:15" ht="25.5" customHeight="1">
      <c r="A10" s="43">
        <v>6</v>
      </c>
      <c r="B10" s="41" t="s">
        <v>92</v>
      </c>
      <c r="C10" s="42" t="s">
        <v>93</v>
      </c>
      <c r="D10" s="41" t="s">
        <v>51</v>
      </c>
      <c r="E10" s="41" t="s">
        <v>94</v>
      </c>
      <c r="F10" s="41" t="s">
        <v>95</v>
      </c>
      <c r="G10" s="49">
        <v>46149</v>
      </c>
      <c r="H10" s="41" t="s">
        <v>25</v>
      </c>
      <c r="I10" s="41" t="s">
        <v>27</v>
      </c>
      <c r="J10" s="41">
        <v>60</v>
      </c>
      <c r="K10" s="45">
        <f t="shared" si="0"/>
        <v>7.5</v>
      </c>
      <c r="L10" s="50">
        <f t="shared" si="1"/>
        <v>0</v>
      </c>
      <c r="M10" s="51">
        <f t="shared" si="2"/>
        <v>0</v>
      </c>
      <c r="N10" s="40" t="s">
        <v>37</v>
      </c>
      <c r="O10" s="52"/>
    </row>
    <row r="11" spans="1:15" ht="25.5" customHeight="1">
      <c r="A11" s="43">
        <v>7</v>
      </c>
      <c r="B11" s="38" t="s">
        <v>98</v>
      </c>
      <c r="C11" s="39" t="s">
        <v>99</v>
      </c>
      <c r="D11" s="38" t="s">
        <v>54</v>
      </c>
      <c r="E11" s="38" t="s">
        <v>100</v>
      </c>
      <c r="F11" s="38" t="s">
        <v>101</v>
      </c>
      <c r="G11" s="44">
        <v>46149</v>
      </c>
      <c r="H11" s="38" t="s">
        <v>25</v>
      </c>
      <c r="I11" s="38" t="s">
        <v>27</v>
      </c>
      <c r="J11" s="38">
        <v>60</v>
      </c>
      <c r="K11" s="45">
        <f t="shared" si="0"/>
        <v>7.5</v>
      </c>
      <c r="L11" s="46">
        <f t="shared" si="1"/>
        <v>0</v>
      </c>
      <c r="M11" s="47">
        <f t="shared" si="2"/>
        <v>0</v>
      </c>
      <c r="N11" s="55" t="s">
        <v>46</v>
      </c>
      <c r="O11" s="48" t="s">
        <v>159</v>
      </c>
    </row>
    <row r="12" spans="1:15" ht="25.5" customHeight="1">
      <c r="A12" s="43">
        <v>8</v>
      </c>
      <c r="B12" s="41" t="s">
        <v>104</v>
      </c>
      <c r="C12" s="42" t="s">
        <v>105</v>
      </c>
      <c r="D12" s="41" t="s">
        <v>39</v>
      </c>
      <c r="E12" s="41" t="s">
        <v>106</v>
      </c>
      <c r="F12" s="41" t="s">
        <v>95</v>
      </c>
      <c r="G12" s="49">
        <v>46149</v>
      </c>
      <c r="H12" s="41" t="s">
        <v>160</v>
      </c>
      <c r="I12" s="41" t="s">
        <v>27</v>
      </c>
      <c r="J12" s="41">
        <v>60</v>
      </c>
      <c r="K12" s="45">
        <f t="shared" si="0"/>
        <v>6</v>
      </c>
      <c r="L12" s="50">
        <f t="shared" si="1"/>
        <v>0</v>
      </c>
      <c r="M12" s="51">
        <f t="shared" si="2"/>
        <v>0</v>
      </c>
      <c r="N12" s="56" t="s">
        <v>49</v>
      </c>
      <c r="O12" s="52" t="s">
        <v>161</v>
      </c>
    </row>
    <row r="13" spans="1:15" ht="25.5" customHeight="1">
      <c r="A13" s="43">
        <v>9</v>
      </c>
      <c r="B13" s="38" t="s">
        <v>109</v>
      </c>
      <c r="C13" s="39" t="s">
        <v>110</v>
      </c>
      <c r="D13" s="38" t="s">
        <v>45</v>
      </c>
      <c r="E13" s="38" t="s">
        <v>111</v>
      </c>
      <c r="F13" s="38" t="s">
        <v>156</v>
      </c>
      <c r="G13" s="44">
        <v>46149</v>
      </c>
      <c r="H13" s="38" t="s">
        <v>25</v>
      </c>
      <c r="I13" s="38" t="s">
        <v>27</v>
      </c>
      <c r="J13" s="38">
        <v>60</v>
      </c>
      <c r="K13" s="45">
        <f t="shared" si="0"/>
        <v>7.5</v>
      </c>
      <c r="L13" s="46">
        <f t="shared" si="1"/>
        <v>0</v>
      </c>
      <c r="M13" s="47">
        <f t="shared" si="2"/>
        <v>0</v>
      </c>
      <c r="N13" s="57" t="s">
        <v>52</v>
      </c>
      <c r="O13" s="48"/>
    </row>
    <row r="14" spans="1:15" ht="25.5" customHeight="1">
      <c r="A14" s="43">
        <v>10</v>
      </c>
      <c r="B14" s="41" t="s">
        <v>114</v>
      </c>
      <c r="C14" s="42" t="s">
        <v>115</v>
      </c>
      <c r="D14" s="41" t="s">
        <v>42</v>
      </c>
      <c r="E14" s="41" t="s">
        <v>116</v>
      </c>
      <c r="F14" s="41" t="s">
        <v>101</v>
      </c>
      <c r="G14" s="49">
        <v>46149</v>
      </c>
      <c r="H14" s="41" t="s">
        <v>162</v>
      </c>
      <c r="I14" s="41" t="s">
        <v>27</v>
      </c>
      <c r="J14" s="41">
        <v>60</v>
      </c>
      <c r="K14" s="45">
        <f t="shared" si="0"/>
        <v>7</v>
      </c>
      <c r="L14" s="50">
        <f t="shared" si="1"/>
        <v>30</v>
      </c>
      <c r="M14" s="51">
        <f t="shared" si="2"/>
        <v>0</v>
      </c>
      <c r="N14" s="53" t="s">
        <v>43</v>
      </c>
      <c r="O14" s="52"/>
    </row>
    <row r="15" spans="1:15" ht="25.5" customHeight="1">
      <c r="A15" s="43">
        <v>11</v>
      </c>
      <c r="B15" s="38" t="s">
        <v>119</v>
      </c>
      <c r="C15" s="39" t="s">
        <v>120</v>
      </c>
      <c r="D15" s="38" t="s">
        <v>48</v>
      </c>
      <c r="E15" s="38" t="s">
        <v>121</v>
      </c>
      <c r="F15" s="38" t="s">
        <v>122</v>
      </c>
      <c r="G15" s="44">
        <v>46149</v>
      </c>
      <c r="H15" s="38" t="s">
        <v>25</v>
      </c>
      <c r="I15" s="38" t="s">
        <v>27</v>
      </c>
      <c r="J15" s="38">
        <v>60</v>
      </c>
      <c r="K15" s="45">
        <f t="shared" si="0"/>
        <v>7.5</v>
      </c>
      <c r="L15" s="46">
        <f t="shared" si="1"/>
        <v>0</v>
      </c>
      <c r="M15" s="47">
        <f t="shared" si="2"/>
        <v>0</v>
      </c>
      <c r="N15" s="40" t="s">
        <v>37</v>
      </c>
      <c r="O15" s="48"/>
    </row>
    <row r="16" spans="1:15" ht="25.5" customHeight="1">
      <c r="A16" s="43">
        <v>12</v>
      </c>
      <c r="B16" s="41" t="s">
        <v>125</v>
      </c>
      <c r="C16" s="42" t="s">
        <v>126</v>
      </c>
      <c r="D16" s="41" t="s">
        <v>55</v>
      </c>
      <c r="E16" s="41" t="s">
        <v>127</v>
      </c>
      <c r="F16" s="41" t="s">
        <v>156</v>
      </c>
      <c r="G16" s="49">
        <v>46149</v>
      </c>
      <c r="H16" s="41" t="s">
        <v>25</v>
      </c>
      <c r="I16" s="41" t="s">
        <v>27</v>
      </c>
      <c r="J16" s="41">
        <v>60</v>
      </c>
      <c r="K16" s="45">
        <f t="shared" si="0"/>
        <v>7.5</v>
      </c>
      <c r="L16" s="50">
        <f t="shared" si="1"/>
        <v>0</v>
      </c>
      <c r="M16" s="51">
        <f t="shared" si="2"/>
        <v>0</v>
      </c>
      <c r="N16" s="40" t="s">
        <v>37</v>
      </c>
      <c r="O16" s="52"/>
    </row>
    <row r="17" spans="1:15" ht="25.5" customHeight="1">
      <c r="A17" s="43">
        <v>13</v>
      </c>
      <c r="B17" s="38" t="s">
        <v>130</v>
      </c>
      <c r="C17" s="39" t="s">
        <v>131</v>
      </c>
      <c r="D17" s="38" t="s">
        <v>54</v>
      </c>
      <c r="E17" s="38" t="s">
        <v>132</v>
      </c>
      <c r="F17" s="38" t="s">
        <v>133</v>
      </c>
      <c r="G17" s="44">
        <v>46149</v>
      </c>
      <c r="H17" s="38" t="s">
        <v>163</v>
      </c>
      <c r="I17" s="38" t="s">
        <v>27</v>
      </c>
      <c r="J17" s="38">
        <v>60</v>
      </c>
      <c r="K17" s="45">
        <f t="shared" si="0"/>
        <v>7.25</v>
      </c>
      <c r="L17" s="46">
        <f t="shared" si="1"/>
        <v>15</v>
      </c>
      <c r="M17" s="47">
        <f t="shared" si="2"/>
        <v>0</v>
      </c>
      <c r="N17" s="53" t="s">
        <v>43</v>
      </c>
      <c r="O17" s="48"/>
    </row>
    <row r="18" spans="1:15" ht="25.5" customHeight="1">
      <c r="A18" s="43">
        <v>14</v>
      </c>
      <c r="B18" s="41" t="s">
        <v>136</v>
      </c>
      <c r="C18" s="42" t="s">
        <v>137</v>
      </c>
      <c r="D18" s="41" t="s">
        <v>56</v>
      </c>
      <c r="E18" s="41" t="s">
        <v>138</v>
      </c>
      <c r="F18" s="41" t="s">
        <v>156</v>
      </c>
      <c r="G18" s="49">
        <v>46149</v>
      </c>
      <c r="H18" s="41" t="s">
        <v>25</v>
      </c>
      <c r="I18" s="41" t="s">
        <v>27</v>
      </c>
      <c r="J18" s="41">
        <v>60</v>
      </c>
      <c r="K18" s="45">
        <f t="shared" si="0"/>
        <v>7.5</v>
      </c>
      <c r="L18" s="50">
        <f t="shared" si="1"/>
        <v>0</v>
      </c>
      <c r="M18" s="51">
        <f t="shared" si="2"/>
        <v>0</v>
      </c>
      <c r="N18" s="40" t="s">
        <v>37</v>
      </c>
      <c r="O18" s="52"/>
    </row>
    <row r="19" spans="1:15" ht="25.5" customHeight="1">
      <c r="A19" s="43">
        <v>15</v>
      </c>
      <c r="B19" s="38" t="s">
        <v>141</v>
      </c>
      <c r="C19" s="39" t="s">
        <v>142</v>
      </c>
      <c r="D19" s="38" t="s">
        <v>57</v>
      </c>
      <c r="E19" s="38" t="s">
        <v>143</v>
      </c>
      <c r="F19" s="38" t="s">
        <v>101</v>
      </c>
      <c r="G19" s="44">
        <v>46148</v>
      </c>
      <c r="H19" s="38" t="s">
        <v>221</v>
      </c>
      <c r="I19" s="38" t="s">
        <v>222</v>
      </c>
      <c r="J19" s="38">
        <v>59</v>
      </c>
      <c r="K19" s="45">
        <f t="shared" ref="K19" si="3">IF(AND(H19&lt;&gt;"",I19&lt;&gt;""),MAX(0,ROUND((I19-H19)*24-J19/60,2)),0)</f>
        <v>8.5500000000000007</v>
      </c>
      <c r="L19" s="46">
        <f t="shared" ref="L19" si="4">IF(AND(H19&lt;&gt;"",N19="متأخر"),MAX(0,ROUND((H19-TIMEVALUE("07:30"))*1440,0)),0)</f>
        <v>0</v>
      </c>
      <c r="M19" s="47">
        <f t="shared" ref="M19" si="5">IF(K19&gt;8,ROUND(K19-8,2),0)</f>
        <v>0.55000000000000004</v>
      </c>
      <c r="N19" s="40" t="s">
        <v>37</v>
      </c>
      <c r="O19" s="48"/>
    </row>
    <row r="20" spans="1:15" ht="25.5" customHeight="1">
      <c r="A20" s="43">
        <v>16</v>
      </c>
      <c r="B20" s="38" t="s">
        <v>227</v>
      </c>
      <c r="C20" s="39" t="s">
        <v>223</v>
      </c>
      <c r="D20" s="38" t="s">
        <v>39</v>
      </c>
      <c r="E20" s="38" t="s">
        <v>106</v>
      </c>
      <c r="F20" s="38" t="s">
        <v>224</v>
      </c>
      <c r="G20" s="44">
        <v>46149</v>
      </c>
      <c r="H20" s="117">
        <v>0.33333333333333331</v>
      </c>
      <c r="I20" s="117">
        <v>0.20833333333333334</v>
      </c>
      <c r="J20" s="38">
        <v>60</v>
      </c>
      <c r="K20" s="45" t="s">
        <v>225</v>
      </c>
      <c r="L20" s="46">
        <v>0</v>
      </c>
      <c r="M20" s="47">
        <v>0</v>
      </c>
      <c r="N20" s="40" t="s">
        <v>37</v>
      </c>
      <c r="O20" s="48"/>
    </row>
    <row r="22" spans="1:15" ht="30" customHeight="1">
      <c r="A22" s="114" t="s">
        <v>164</v>
      </c>
      <c r="B22" s="114"/>
      <c r="C22" s="114"/>
      <c r="D22" s="114"/>
      <c r="E22" s="114"/>
      <c r="F22" s="114"/>
      <c r="G22" s="114"/>
      <c r="H22" s="114"/>
      <c r="I22" s="114"/>
      <c r="J22" s="114"/>
      <c r="K22" s="58">
        <f>SUM(K5:K20)</f>
        <v>106.05</v>
      </c>
      <c r="L22" s="59">
        <f>SUM(L5:L20)</f>
        <v>70</v>
      </c>
      <c r="M22" s="58">
        <f>SUM(M5:M20)</f>
        <v>2.5499999999999998</v>
      </c>
    </row>
  </sheetData>
  <mergeCells count="2">
    <mergeCell ref="A2:O2"/>
    <mergeCell ref="A22:J22"/>
  </mergeCells>
  <conditionalFormatting sqref="N5:N201">
    <cfRule type="cellIs" dxfId="5" priority="2" operator="equal">
      <formula>"حاضر"</formula>
    </cfRule>
    <cfRule type="cellIs" dxfId="4" priority="3" operator="equal">
      <formula>"غائب"</formula>
    </cfRule>
    <cfRule type="cellIs" dxfId="3" priority="4" operator="equal">
      <formula>"متأخر"</formula>
    </cfRule>
    <cfRule type="cellIs" dxfId="2" priority="5" operator="equal">
      <formula>"إجازة"</formula>
    </cfRule>
    <cfRule type="cellIs" dxfId="1" priority="6" operator="equal">
      <formula>"مستأذن"</formula>
    </cfRule>
    <cfRule type="cellIs" dxfId="0" priority="7" operator="equal">
      <formula>"عمل عن بعد"</formula>
    </cfRule>
  </conditionalFormatting>
  <dataValidations count="1">
    <dataValidation type="list" showErrorMessage="1" errorTitle="خطأ" error="اختر من القائمة" sqref="N5:N1001">
      <formula1>"حاضر,غائب,متأخر,إجازة,مستأذن,عمل عن بعد"</formula1>
      <formula2>0</formula2>
    </dataValidation>
  </dataValidations>
  <pageMargins left="0.5" right="0.5" top="0.75" bottom="0.75" header="0.511811023622047" footer="0.511811023622047"/>
  <pageSetup orientation="landscape" horizontalDpi="300" verticalDpi="30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3D3D5C"/>
    <pageSetUpPr fitToPage="1"/>
  </sheetPr>
  <dimension ref="A2:G16"/>
  <sheetViews>
    <sheetView showGridLines="0" rightToLeft="1" zoomScaleNormal="100" workbookViewId="0"/>
  </sheetViews>
  <sheetFormatPr defaultColWidth="8.6640625" defaultRowHeight="14.4"/>
  <cols>
    <col min="1" max="1" width="14" customWidth="1"/>
    <col min="2" max="6" width="13" customWidth="1"/>
    <col min="7" max="7" width="14" customWidth="1"/>
  </cols>
  <sheetData>
    <row r="2" spans="1:7" ht="60" customHeight="1">
      <c r="A2" s="115" t="s">
        <v>165</v>
      </c>
      <c r="B2" s="115"/>
      <c r="C2" s="115"/>
      <c r="D2" s="115"/>
      <c r="E2" s="115"/>
      <c r="F2" s="115"/>
      <c r="G2" s="115"/>
    </row>
    <row r="4" spans="1:7" ht="31.5" customHeight="1">
      <c r="A4" s="60" t="s">
        <v>166</v>
      </c>
      <c r="B4" s="60" t="s">
        <v>167</v>
      </c>
      <c r="C4" s="60" t="s">
        <v>168</v>
      </c>
      <c r="D4" s="60" t="s">
        <v>169</v>
      </c>
      <c r="E4" s="60" t="s">
        <v>170</v>
      </c>
      <c r="F4" s="60" t="s">
        <v>171</v>
      </c>
      <c r="G4" s="60" t="s">
        <v>172</v>
      </c>
    </row>
    <row r="5" spans="1:7" ht="25.5" customHeight="1">
      <c r="A5" s="61" t="s">
        <v>173</v>
      </c>
      <c r="B5" s="62">
        <v>310</v>
      </c>
      <c r="C5" s="63">
        <v>15</v>
      </c>
      <c r="D5" s="64">
        <v>25</v>
      </c>
      <c r="E5" s="65">
        <v>20</v>
      </c>
      <c r="F5" s="66">
        <v>10</v>
      </c>
      <c r="G5" s="67">
        <v>0.81578947368421095</v>
      </c>
    </row>
    <row r="6" spans="1:7" ht="25.5" customHeight="1">
      <c r="A6" s="68" t="s">
        <v>174</v>
      </c>
      <c r="B6" s="62">
        <v>295</v>
      </c>
      <c r="C6" s="63">
        <v>20</v>
      </c>
      <c r="D6" s="64">
        <v>30</v>
      </c>
      <c r="E6" s="65">
        <v>15</v>
      </c>
      <c r="F6" s="66">
        <v>12</v>
      </c>
      <c r="G6" s="67">
        <v>0.793010752688172</v>
      </c>
    </row>
    <row r="7" spans="1:7" ht="25.5" customHeight="1">
      <c r="A7" s="61" t="s">
        <v>175</v>
      </c>
      <c r="B7" s="62">
        <v>320</v>
      </c>
      <c r="C7" s="63">
        <v>10</v>
      </c>
      <c r="D7" s="64">
        <v>20</v>
      </c>
      <c r="E7" s="65">
        <v>25</v>
      </c>
      <c r="F7" s="66">
        <v>8</v>
      </c>
      <c r="G7" s="67">
        <v>0.835509138381201</v>
      </c>
    </row>
    <row r="8" spans="1:7" ht="25.5" customHeight="1">
      <c r="A8" s="68" t="s">
        <v>176</v>
      </c>
      <c r="B8" s="62">
        <v>300</v>
      </c>
      <c r="C8" s="63">
        <v>18</v>
      </c>
      <c r="D8" s="64">
        <v>22</v>
      </c>
      <c r="E8" s="65">
        <v>30</v>
      </c>
      <c r="F8" s="66">
        <v>10</v>
      </c>
      <c r="G8" s="67">
        <v>0.78947368421052599</v>
      </c>
    </row>
    <row r="9" spans="1:7" ht="25.5" customHeight="1">
      <c r="A9" s="61" t="s">
        <v>177</v>
      </c>
      <c r="B9" s="62">
        <v>315</v>
      </c>
      <c r="C9" s="63">
        <v>12</v>
      </c>
      <c r="D9" s="64">
        <v>18</v>
      </c>
      <c r="E9" s="65">
        <v>20</v>
      </c>
      <c r="F9" s="66">
        <v>9</v>
      </c>
      <c r="G9" s="67">
        <v>0.84224598930481298</v>
      </c>
    </row>
    <row r="10" spans="1:7" ht="25.5" customHeight="1">
      <c r="A10" s="68" t="s">
        <v>178</v>
      </c>
      <c r="B10" s="62">
        <v>285</v>
      </c>
      <c r="C10" s="63">
        <v>25</v>
      </c>
      <c r="D10" s="64">
        <v>35</v>
      </c>
      <c r="E10" s="65">
        <v>35</v>
      </c>
      <c r="F10" s="66">
        <v>15</v>
      </c>
      <c r="G10" s="67">
        <v>0.721518987341772</v>
      </c>
    </row>
    <row r="11" spans="1:7" ht="25.5" customHeight="1">
      <c r="A11" s="61" t="s">
        <v>179</v>
      </c>
      <c r="B11" s="62">
        <v>270</v>
      </c>
      <c r="C11" s="63">
        <v>30</v>
      </c>
      <c r="D11" s="64">
        <v>28</v>
      </c>
      <c r="E11" s="65">
        <v>50</v>
      </c>
      <c r="F11" s="66">
        <v>12</v>
      </c>
      <c r="G11" s="67">
        <v>0.69230769230769196</v>
      </c>
    </row>
    <row r="12" spans="1:7" ht="25.5" customHeight="1">
      <c r="A12" s="68" t="s">
        <v>180</v>
      </c>
      <c r="B12" s="62">
        <v>290</v>
      </c>
      <c r="C12" s="63">
        <v>22</v>
      </c>
      <c r="D12" s="64">
        <v>24</v>
      </c>
      <c r="E12" s="65">
        <v>40</v>
      </c>
      <c r="F12" s="66">
        <v>11</v>
      </c>
      <c r="G12" s="67">
        <v>0.74935400516795903</v>
      </c>
    </row>
    <row r="13" spans="1:7" ht="25.5" customHeight="1">
      <c r="A13" s="61" t="s">
        <v>181</v>
      </c>
      <c r="B13" s="62">
        <v>325</v>
      </c>
      <c r="C13" s="63">
        <v>8</v>
      </c>
      <c r="D13" s="64">
        <v>15</v>
      </c>
      <c r="E13" s="65">
        <v>20</v>
      </c>
      <c r="F13" s="66">
        <v>7</v>
      </c>
      <c r="G13" s="67">
        <v>0.86666666666666703</v>
      </c>
    </row>
    <row r="14" spans="1:7" ht="25.5" customHeight="1">
      <c r="A14" s="68" t="s">
        <v>182</v>
      </c>
      <c r="B14" s="62">
        <v>318</v>
      </c>
      <c r="C14" s="63">
        <v>10</v>
      </c>
      <c r="D14" s="64">
        <v>20</v>
      </c>
      <c r="E14" s="65">
        <v>22</v>
      </c>
      <c r="F14" s="66">
        <v>9</v>
      </c>
      <c r="G14" s="67">
        <v>0.83905013192612099</v>
      </c>
    </row>
    <row r="15" spans="1:7" ht="25.5" customHeight="1">
      <c r="A15" s="61" t="s">
        <v>183</v>
      </c>
      <c r="B15" s="62">
        <v>305</v>
      </c>
      <c r="C15" s="63">
        <v>14</v>
      </c>
      <c r="D15" s="64">
        <v>22</v>
      </c>
      <c r="E15" s="65">
        <v>18</v>
      </c>
      <c r="F15" s="66">
        <v>11</v>
      </c>
      <c r="G15" s="67">
        <v>0.82432432432432401</v>
      </c>
    </row>
    <row r="16" spans="1:7" ht="25.5" customHeight="1">
      <c r="A16" s="68" t="s">
        <v>184</v>
      </c>
      <c r="B16" s="62">
        <v>280</v>
      </c>
      <c r="C16" s="63">
        <v>28</v>
      </c>
      <c r="D16" s="64">
        <v>30</v>
      </c>
      <c r="E16" s="65">
        <v>45</v>
      </c>
      <c r="F16" s="66">
        <v>13</v>
      </c>
      <c r="G16" s="67">
        <v>0.70707070707070696</v>
      </c>
    </row>
  </sheetData>
  <mergeCells count="1">
    <mergeCell ref="A2:G2"/>
  </mergeCells>
  <pageMargins left="0.5" right="0.5" top="0.75" bottom="0.75" header="0.511811023622047" footer="0.511811023622047"/>
  <pageSetup orientation="landscape" horizontalDpi="300" verticalDpi="300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16A085"/>
    <pageSetUpPr fitToPage="1"/>
  </sheetPr>
  <dimension ref="A2:L24"/>
  <sheetViews>
    <sheetView showGridLines="0" rightToLeft="1" zoomScaleNormal="100" workbookViewId="0">
      <pane ySplit="3" topLeftCell="A4" activePane="bottomLeft" state="frozen"/>
      <selection pane="bottomLeft" activeCell="L7" sqref="L7"/>
    </sheetView>
  </sheetViews>
  <sheetFormatPr defaultColWidth="8.6640625" defaultRowHeight="14.4"/>
  <cols>
    <col min="1" max="12" width="16" customWidth="1"/>
  </cols>
  <sheetData>
    <row r="2" spans="1:12" ht="64.5" customHeight="1">
      <c r="A2" s="111" t="s">
        <v>185</v>
      </c>
      <c r="B2" s="111"/>
      <c r="C2" s="111"/>
      <c r="D2" s="111"/>
      <c r="E2" s="111"/>
      <c r="F2" s="111"/>
      <c r="G2" s="111"/>
      <c r="H2" s="111"/>
      <c r="I2" s="111"/>
      <c r="J2" s="111"/>
      <c r="K2" s="111"/>
      <c r="L2" s="111"/>
    </row>
    <row r="4" spans="1:12" ht="16.8">
      <c r="A4" s="112" t="s">
        <v>186</v>
      </c>
      <c r="B4" s="112"/>
      <c r="C4" s="112"/>
      <c r="D4" s="112"/>
      <c r="F4" s="112" t="s">
        <v>187</v>
      </c>
      <c r="G4" s="112"/>
      <c r="H4" s="112"/>
      <c r="I4" s="112"/>
      <c r="J4" s="112"/>
      <c r="K4" s="112"/>
      <c r="L4" s="112"/>
    </row>
    <row r="5" spans="1:12" ht="30" customHeight="1">
      <c r="A5" s="37" t="s">
        <v>18</v>
      </c>
      <c r="B5" s="37" t="s">
        <v>188</v>
      </c>
      <c r="C5" s="37" t="s">
        <v>189</v>
      </c>
      <c r="D5" s="37" t="s">
        <v>190</v>
      </c>
      <c r="F5" s="16" t="s">
        <v>14</v>
      </c>
      <c r="G5" s="16" t="s">
        <v>191</v>
      </c>
      <c r="H5" s="16" t="s">
        <v>167</v>
      </c>
      <c r="I5" s="16" t="s">
        <v>168</v>
      </c>
      <c r="J5" s="16" t="s">
        <v>169</v>
      </c>
      <c r="K5" s="16" t="s">
        <v>172</v>
      </c>
      <c r="L5" s="16" t="s">
        <v>192</v>
      </c>
    </row>
    <row r="6" spans="1:12" ht="25.5" customHeight="1">
      <c r="A6" s="69" t="s">
        <v>37</v>
      </c>
      <c r="B6" s="70">
        <f>COUNTIF('📝 إدخال البيانات'!N5:N20,"حاضر")</f>
        <v>9</v>
      </c>
      <c r="C6" s="71">
        <f t="shared" ref="C6:C11" si="0">IFERROR(B6/15,0)</f>
        <v>0.6</v>
      </c>
      <c r="D6" s="69" t="s">
        <v>193</v>
      </c>
      <c r="F6" s="39" t="s">
        <v>36</v>
      </c>
      <c r="G6" s="38">
        <f>COUNTIF('👥 الموظفون'!C5:C19,F6)</f>
        <v>1</v>
      </c>
      <c r="H6" s="38">
        <f>COUNTIFS('📝 إدخال البيانات'!D5:D20,F6,'📝 إدخال البيانات'!N5:N20,"حاضر")</f>
        <v>1</v>
      </c>
      <c r="I6" s="38">
        <f>COUNTIFS('📝 إدخال البيانات'!D5:D20,F6,'📝 إدخال البيانات'!N5:N20,"غائب")</f>
        <v>0</v>
      </c>
      <c r="J6" s="38">
        <f>COUNTIFS('📝 إدخال البيانات'!D5:D20,F6,'📝 إدخال البيانات'!N5:N20,"متأخر")</f>
        <v>0</v>
      </c>
      <c r="K6" s="72">
        <f t="shared" ref="K6:K15" si="1">IFERROR(H6/G6,0)</f>
        <v>1</v>
      </c>
      <c r="L6" s="38" t="str">
        <f t="shared" ref="L6:L15" si="2">IF(IFERROR(H6/G6,0)&gt;=0.9,"ممتاز ✅",IF(IFERROR(H6/G6,0)&gt;=0.7,"جيد ✔","يحتاج تحسين ⚠️"))</f>
        <v>ممتاز ✅</v>
      </c>
    </row>
    <row r="7" spans="1:12" ht="25.5" customHeight="1">
      <c r="A7" s="73" t="s">
        <v>40</v>
      </c>
      <c r="B7" s="74">
        <f>COUNTIF('📝 إدخال البيانات'!N5:N20,"غائب")</f>
        <v>1</v>
      </c>
      <c r="C7" s="71">
        <f t="shared" si="0"/>
        <v>6.6666666666666666E-2</v>
      </c>
      <c r="D7" s="73" t="s">
        <v>194</v>
      </c>
      <c r="F7" s="42" t="s">
        <v>39</v>
      </c>
      <c r="G7" s="41">
        <f>COUNTIF('👥 الموظفون'!C5:C19,F7)</f>
        <v>2</v>
      </c>
      <c r="H7" s="41">
        <f>COUNTIFS('📝 إدخال البيانات'!D5:D20,F7,'📝 إدخال البيانات'!N5:N20,"حاضر")</f>
        <v>2</v>
      </c>
      <c r="I7" s="41">
        <f>COUNTIFS('📝 إدخال البيانات'!D5:D20,F7,'📝 إدخال البيانات'!N5:N20,"غائب")</f>
        <v>0</v>
      </c>
      <c r="J7" s="41">
        <f>COUNTIFS('📝 إدخال البيانات'!D5:D20,F7,'📝 إدخال البيانات'!N5:N20,"متأخر")</f>
        <v>0</v>
      </c>
      <c r="K7" s="75">
        <f t="shared" si="1"/>
        <v>1</v>
      </c>
      <c r="L7" s="41" t="str">
        <f t="shared" si="2"/>
        <v>ممتاز ✅</v>
      </c>
    </row>
    <row r="8" spans="1:12" ht="25.5" customHeight="1">
      <c r="A8" s="76" t="s">
        <v>43</v>
      </c>
      <c r="B8" s="77">
        <f>COUNTIF('📝 إدخال البيانات'!N5:N20,"متأخر")</f>
        <v>3</v>
      </c>
      <c r="C8" s="71">
        <f t="shared" si="0"/>
        <v>0.2</v>
      </c>
      <c r="D8" s="76" t="s">
        <v>195</v>
      </c>
      <c r="F8" s="39" t="s">
        <v>42</v>
      </c>
      <c r="G8" s="38">
        <f>COUNTIF('👥 الموظفون'!C5:C19,F8)</f>
        <v>2</v>
      </c>
      <c r="H8" s="38">
        <f>COUNTIFS('📝 إدخال البيانات'!D5:D20,F8,'📝 إدخال البيانات'!N5:N20,"حاضر")</f>
        <v>0</v>
      </c>
      <c r="I8" s="38">
        <f>COUNTIFS('📝 إدخال البيانات'!D5:D20,F8,'📝 إدخال البيانات'!N5:N20,"غائب")</f>
        <v>0</v>
      </c>
      <c r="J8" s="38">
        <f>COUNTIFS('📝 إدخال البيانات'!D5:D20,F8,'📝 إدخال البيانات'!N5:N20,"متأخر")</f>
        <v>2</v>
      </c>
      <c r="K8" s="72">
        <f t="shared" si="1"/>
        <v>0</v>
      </c>
      <c r="L8" s="38" t="str">
        <f t="shared" si="2"/>
        <v>يحتاج تحسين ⚠️</v>
      </c>
    </row>
    <row r="9" spans="1:12" ht="25.5" customHeight="1">
      <c r="A9" s="78" t="s">
        <v>46</v>
      </c>
      <c r="B9" s="79">
        <f>COUNTIF('📝 إدخال البيانات'!N5:N20,"إجازة")</f>
        <v>1</v>
      </c>
      <c r="C9" s="71">
        <f t="shared" si="0"/>
        <v>6.6666666666666666E-2</v>
      </c>
      <c r="D9" s="78" t="s">
        <v>196</v>
      </c>
      <c r="F9" s="42" t="s">
        <v>45</v>
      </c>
      <c r="G9" s="41">
        <f>COUNTIF('👥 الموظفون'!C5:C19,F9)</f>
        <v>2</v>
      </c>
      <c r="H9" s="41">
        <f>COUNTIFS('📝 إدخال البيانات'!D5:D20,F9,'📝 إدخال البيانات'!N5:N20,"حاضر")</f>
        <v>1</v>
      </c>
      <c r="I9" s="41">
        <f>COUNTIFS('📝 إدخال البيانات'!D5:D20,F9,'📝 إدخال البيانات'!N5:N20,"غائب")</f>
        <v>0</v>
      </c>
      <c r="J9" s="41">
        <f>COUNTIFS('📝 إدخال البيانات'!D5:D20,F9,'📝 إدخال البيانات'!N5:N20,"متأخر")</f>
        <v>0</v>
      </c>
      <c r="K9" s="75">
        <f t="shared" si="1"/>
        <v>0.5</v>
      </c>
      <c r="L9" s="41" t="str">
        <f t="shared" si="2"/>
        <v>يحتاج تحسين ⚠️</v>
      </c>
    </row>
    <row r="10" spans="1:12" ht="25.5" customHeight="1">
      <c r="A10" s="80" t="s">
        <v>49</v>
      </c>
      <c r="B10" s="81">
        <f>COUNTIF('📝 إدخال البيانات'!N5:N20,"مستأذن")</f>
        <v>1</v>
      </c>
      <c r="C10" s="71">
        <f t="shared" si="0"/>
        <v>6.6666666666666666E-2</v>
      </c>
      <c r="D10" s="80" t="s">
        <v>197</v>
      </c>
      <c r="F10" s="39" t="s">
        <v>48</v>
      </c>
      <c r="G10" s="38">
        <f>COUNTIF('👥 الموظفون'!C5:C19,F10)</f>
        <v>2</v>
      </c>
      <c r="H10" s="38">
        <f>COUNTIFS('📝 إدخال البيانات'!D5:D20,F10,'📝 إدخال البيانات'!N5:N20,"حاضر")</f>
        <v>1</v>
      </c>
      <c r="I10" s="38">
        <f>COUNTIFS('📝 إدخال البيانات'!D5:D20,F10,'📝 إدخال البيانات'!N5:N20,"غائب")</f>
        <v>1</v>
      </c>
      <c r="J10" s="38">
        <f>COUNTIFS('📝 إدخال البيانات'!D5:D20,F10,'📝 إدخال البيانات'!N5:N20,"متأخر")</f>
        <v>0</v>
      </c>
      <c r="K10" s="72">
        <f t="shared" si="1"/>
        <v>0.5</v>
      </c>
      <c r="L10" s="38" t="str">
        <f t="shared" si="2"/>
        <v>يحتاج تحسين ⚠️</v>
      </c>
    </row>
    <row r="11" spans="1:12" ht="25.5" customHeight="1">
      <c r="A11" s="82" t="s">
        <v>52</v>
      </c>
      <c r="B11" s="83">
        <f>COUNTIF('📝 إدخال البيانات'!N5:N20,"عمل عن بعد")</f>
        <v>1</v>
      </c>
      <c r="C11" s="71">
        <f t="shared" si="0"/>
        <v>6.6666666666666666E-2</v>
      </c>
      <c r="D11" s="82" t="s">
        <v>198</v>
      </c>
      <c r="F11" s="42" t="s">
        <v>51</v>
      </c>
      <c r="G11" s="41">
        <f>COUNTIF('👥 الموظفون'!C5:C19,F11)</f>
        <v>1</v>
      </c>
      <c r="H11" s="41">
        <f>COUNTIFS('📝 إدخال البيانات'!D5:D20,F11,'📝 إدخال البيانات'!N5:N20,"حاضر")</f>
        <v>1</v>
      </c>
      <c r="I11" s="41">
        <f>COUNTIFS('📝 إدخال البيانات'!D5:D20,F11,'📝 إدخال البيانات'!N5:N20,"غائب")</f>
        <v>0</v>
      </c>
      <c r="J11" s="41">
        <f>COUNTIFS('📝 إدخال البيانات'!D5:D20,F11,'📝 إدخال البيانات'!N5:N20,"متأخر")</f>
        <v>0</v>
      </c>
      <c r="K11" s="75">
        <f t="shared" si="1"/>
        <v>1</v>
      </c>
      <c r="L11" s="41" t="str">
        <f t="shared" si="2"/>
        <v>ممتاز ✅</v>
      </c>
    </row>
    <row r="12" spans="1:12" ht="25.5" customHeight="1">
      <c r="F12" s="39" t="s">
        <v>54</v>
      </c>
      <c r="G12" s="38">
        <f>COUNTIF('👥 الموظفون'!C5:C19,F12)</f>
        <v>2</v>
      </c>
      <c r="H12" s="38">
        <f>COUNTIFS('📝 إدخال البيانات'!D5:D20,F12,'📝 إدخال البيانات'!N5:N20,"حاضر")</f>
        <v>0</v>
      </c>
      <c r="I12" s="38">
        <f>COUNTIFS('📝 إدخال البيانات'!D5:D20,F12,'📝 إدخال البيانات'!N5:N20,"غائب")</f>
        <v>0</v>
      </c>
      <c r="J12" s="38">
        <f>COUNTIFS('📝 إدخال البيانات'!D5:D20,F12,'📝 إدخال البيانات'!N5:N20,"متأخر")</f>
        <v>1</v>
      </c>
      <c r="K12" s="72">
        <f t="shared" si="1"/>
        <v>0</v>
      </c>
      <c r="L12" s="38" t="str">
        <f t="shared" si="2"/>
        <v>يحتاج تحسين ⚠️</v>
      </c>
    </row>
    <row r="13" spans="1:12" ht="25.5" customHeight="1">
      <c r="F13" s="42" t="s">
        <v>55</v>
      </c>
      <c r="G13" s="41">
        <f>COUNTIF('👥 الموظفون'!C5:C19,F13)</f>
        <v>1</v>
      </c>
      <c r="H13" s="41">
        <f>COUNTIFS('📝 إدخال البيانات'!D5:D20,F13,'📝 إدخال البيانات'!N5:N20,"حاضر")</f>
        <v>1</v>
      </c>
      <c r="I13" s="41">
        <f>COUNTIFS('📝 إدخال البيانات'!D5:D20,F13,'📝 إدخال البيانات'!N5:N20,"غائب")</f>
        <v>0</v>
      </c>
      <c r="J13" s="41">
        <f>COUNTIFS('📝 إدخال البيانات'!D5:D20,F13,'📝 إدخال البيانات'!N5:N20,"متأخر")</f>
        <v>0</v>
      </c>
      <c r="K13" s="75">
        <f t="shared" si="1"/>
        <v>1</v>
      </c>
      <c r="L13" s="41" t="str">
        <f t="shared" si="2"/>
        <v>ممتاز ✅</v>
      </c>
    </row>
    <row r="14" spans="1:12" ht="25.5" customHeight="1">
      <c r="F14" s="39" t="s">
        <v>56</v>
      </c>
      <c r="G14" s="38">
        <f>COUNTIF('👥 الموظفون'!C5:C19,F14)</f>
        <v>1</v>
      </c>
      <c r="H14" s="38">
        <f>COUNTIFS('📝 إدخال البيانات'!D5:D20,F14,'📝 إدخال البيانات'!N5:N20,"حاضر")</f>
        <v>1</v>
      </c>
      <c r="I14" s="38">
        <f>COUNTIFS('📝 إدخال البيانات'!D5:D20,F14,'📝 إدخال البيانات'!N5:N20,"غائب")</f>
        <v>0</v>
      </c>
      <c r="J14" s="38">
        <f>COUNTIFS('📝 إدخال البيانات'!D5:D20,F14,'📝 إدخال البيانات'!N5:N20,"متأخر")</f>
        <v>0</v>
      </c>
      <c r="K14" s="72">
        <f t="shared" si="1"/>
        <v>1</v>
      </c>
      <c r="L14" s="38" t="str">
        <f t="shared" si="2"/>
        <v>ممتاز ✅</v>
      </c>
    </row>
    <row r="15" spans="1:12" ht="25.5" customHeight="1">
      <c r="F15" s="42" t="s">
        <v>57</v>
      </c>
      <c r="G15" s="41">
        <f>COUNTIF('👥 الموظفون'!C5:C19,F15)</f>
        <v>1</v>
      </c>
      <c r="H15" s="41">
        <f>COUNTIFS('📝 إدخال البيانات'!D5:D20,F15,'📝 إدخال البيانات'!N5:N20,"حاضر")</f>
        <v>1</v>
      </c>
      <c r="I15" s="41">
        <f>COUNTIFS('📝 إدخال البيانات'!D5:D20,F15,'📝 إدخال البيانات'!N5:N20,"غائب")</f>
        <v>0</v>
      </c>
      <c r="J15" s="41">
        <f>COUNTIFS('📝 إدخال البيانات'!D5:D20,F15,'📝 إدخال البيانات'!N5:N20,"متأخر")</f>
        <v>0</v>
      </c>
      <c r="K15" s="75">
        <f t="shared" si="1"/>
        <v>1</v>
      </c>
      <c r="L15" s="41" t="str">
        <f t="shared" si="2"/>
        <v>ممتاز ✅</v>
      </c>
    </row>
    <row r="18" spans="1:12" ht="16.8">
      <c r="A18" s="112" t="s">
        <v>199</v>
      </c>
      <c r="B18" s="112"/>
      <c r="C18" s="112"/>
      <c r="D18" s="112"/>
      <c r="E18" s="112"/>
      <c r="G18" s="116" t="s">
        <v>200</v>
      </c>
      <c r="H18" s="116"/>
      <c r="I18" s="116"/>
      <c r="J18" s="116"/>
      <c r="K18" s="116"/>
      <c r="L18" s="116"/>
    </row>
    <row r="19" spans="1:12">
      <c r="A19" s="37" t="s">
        <v>201</v>
      </c>
      <c r="B19" s="37" t="s">
        <v>12</v>
      </c>
      <c r="C19" s="37" t="s">
        <v>59</v>
      </c>
      <c r="D19" s="37" t="s">
        <v>18</v>
      </c>
      <c r="E19" s="37" t="s">
        <v>172</v>
      </c>
      <c r="G19" s="84" t="s">
        <v>201</v>
      </c>
      <c r="H19" s="84" t="s">
        <v>12</v>
      </c>
      <c r="I19" s="84" t="s">
        <v>59</v>
      </c>
      <c r="J19" s="84" t="s">
        <v>14</v>
      </c>
      <c r="K19" s="84" t="s">
        <v>202</v>
      </c>
      <c r="L19" s="84" t="s">
        <v>18</v>
      </c>
    </row>
    <row r="20" spans="1:12" ht="25.5" customHeight="1">
      <c r="A20" s="85" t="s">
        <v>203</v>
      </c>
      <c r="B20" s="86" t="s">
        <v>64</v>
      </c>
      <c r="C20" s="87" t="s">
        <v>65</v>
      </c>
      <c r="D20" s="88" t="s">
        <v>37</v>
      </c>
      <c r="E20" s="89" t="s">
        <v>204</v>
      </c>
      <c r="G20" s="90" t="s">
        <v>205</v>
      </c>
      <c r="H20" s="90" t="s">
        <v>114</v>
      </c>
      <c r="I20" s="91" t="s">
        <v>115</v>
      </c>
      <c r="J20" s="90" t="s">
        <v>206</v>
      </c>
      <c r="K20" s="90" t="s">
        <v>207</v>
      </c>
      <c r="L20" s="90" t="s">
        <v>43</v>
      </c>
    </row>
    <row r="21" spans="1:12" ht="25.5" customHeight="1">
      <c r="A21" s="92" t="s">
        <v>208</v>
      </c>
      <c r="B21" s="93" t="s">
        <v>71</v>
      </c>
      <c r="C21" s="94" t="s">
        <v>72</v>
      </c>
      <c r="D21" s="95" t="s">
        <v>37</v>
      </c>
      <c r="E21" s="96" t="s">
        <v>204</v>
      </c>
      <c r="G21" s="90" t="s">
        <v>209</v>
      </c>
      <c r="H21" s="90" t="s">
        <v>130</v>
      </c>
      <c r="I21" s="91" t="s">
        <v>131</v>
      </c>
      <c r="J21" s="90" t="s">
        <v>54</v>
      </c>
      <c r="K21" s="90" t="s">
        <v>210</v>
      </c>
      <c r="L21" s="90" t="s">
        <v>43</v>
      </c>
    </row>
    <row r="22" spans="1:12" ht="25.5" customHeight="1">
      <c r="A22" s="92" t="s">
        <v>211</v>
      </c>
      <c r="B22" s="93" t="s">
        <v>92</v>
      </c>
      <c r="C22" s="94" t="s">
        <v>93</v>
      </c>
      <c r="D22" s="95" t="s">
        <v>37</v>
      </c>
      <c r="E22" s="96" t="s">
        <v>204</v>
      </c>
      <c r="G22" s="90" t="s">
        <v>212</v>
      </c>
      <c r="H22" s="90" t="s">
        <v>76</v>
      </c>
      <c r="I22" s="91" t="s">
        <v>77</v>
      </c>
      <c r="J22" s="90" t="s">
        <v>206</v>
      </c>
      <c r="K22" s="90" t="s">
        <v>213</v>
      </c>
      <c r="L22" s="90" t="s">
        <v>43</v>
      </c>
    </row>
    <row r="23" spans="1:12" ht="25.5" customHeight="1">
      <c r="A23" s="97" t="s">
        <v>214</v>
      </c>
      <c r="B23" s="98" t="s">
        <v>136</v>
      </c>
      <c r="C23" s="41" t="s">
        <v>137</v>
      </c>
      <c r="D23" s="99" t="s">
        <v>37</v>
      </c>
      <c r="E23" s="100" t="s">
        <v>215</v>
      </c>
      <c r="G23" s="98" t="s">
        <v>216</v>
      </c>
      <c r="H23" s="98" t="s">
        <v>87</v>
      </c>
      <c r="I23" s="98" t="s">
        <v>88</v>
      </c>
      <c r="J23" s="98" t="s">
        <v>217</v>
      </c>
      <c r="K23" s="98" t="s">
        <v>218</v>
      </c>
      <c r="L23" s="98" t="s">
        <v>40</v>
      </c>
    </row>
    <row r="24" spans="1:12" ht="25.5" customHeight="1">
      <c r="A24" s="97" t="s">
        <v>219</v>
      </c>
      <c r="B24" s="98" t="s">
        <v>141</v>
      </c>
      <c r="C24" s="41" t="s">
        <v>142</v>
      </c>
      <c r="D24" s="99" t="s">
        <v>37</v>
      </c>
      <c r="E24" s="100" t="s">
        <v>215</v>
      </c>
      <c r="G24" s="98" t="s">
        <v>220</v>
      </c>
      <c r="H24" s="98" t="s">
        <v>98</v>
      </c>
      <c r="I24" s="98" t="s">
        <v>99</v>
      </c>
      <c r="J24" s="98" t="s">
        <v>54</v>
      </c>
      <c r="K24" s="98" t="s">
        <v>218</v>
      </c>
      <c r="L24" s="98" t="s">
        <v>46</v>
      </c>
    </row>
  </sheetData>
  <mergeCells count="5">
    <mergeCell ref="A2:L2"/>
    <mergeCell ref="A4:D4"/>
    <mergeCell ref="F4:L4"/>
    <mergeCell ref="A18:E18"/>
    <mergeCell ref="G18:L18"/>
  </mergeCells>
  <pageMargins left="0.5" right="0.5" top="0.75" bottom="0.75" header="0.511811023622047" footer="0.511811023622047"/>
  <pageSetup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أوراق العمل</vt:lpstr>
      </vt:variant>
      <vt:variant>
        <vt:i4>6</vt:i4>
      </vt:variant>
    </vt:vector>
  </HeadingPairs>
  <TitlesOfParts>
    <vt:vector size="6" baseType="lpstr">
      <vt:lpstr>🏠 الرئيسية</vt:lpstr>
      <vt:lpstr>⚙ الإعدادات</vt:lpstr>
      <vt:lpstr>👥 الموظفون</vt:lpstr>
      <vt:lpstr>📝 إدخال البيانات</vt:lpstr>
      <vt:lpstr>📊 البيانات الشهرية</vt:lpstr>
      <vt:lpstr>📈 التقارير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openpyxl</dc:creator>
  <dc:description/>
  <cp:lastModifiedBy>dell</cp:lastModifiedBy>
  <cp:revision>1</cp:revision>
  <dcterms:created xsi:type="dcterms:W3CDTF">2026-05-07T09:10:20Z</dcterms:created>
  <dcterms:modified xsi:type="dcterms:W3CDTF">2026-05-07T09:18:48Z</dcterms:modified>
  <dc:language>en-US</dc:language>
</cp:coreProperties>
</file>